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 activeTab="1"/>
  </bookViews>
  <sheets>
    <sheet name="ツアー" sheetId="3" r:id="rId1"/>
    <sheet name="受託事業" sheetId="4" r:id="rId2"/>
  </sheets>
  <calcPr calcId="145621"/>
</workbook>
</file>

<file path=xl/calcChain.xml><?xml version="1.0" encoding="utf-8"?>
<calcChain xmlns="http://schemas.openxmlformats.org/spreadsheetml/2006/main">
  <c r="C11" i="4" l="1"/>
  <c r="G19" i="3"/>
  <c r="H77" i="4" l="1"/>
  <c r="H78" i="4"/>
  <c r="H79" i="4"/>
  <c r="H80" i="4"/>
  <c r="H81" i="4"/>
  <c r="H82" i="4"/>
  <c r="H83" i="4"/>
  <c r="H76" i="4"/>
  <c r="G44" i="4"/>
  <c r="G8" i="4"/>
  <c r="G23" i="4"/>
  <c r="G15" i="3"/>
  <c r="G16" i="3"/>
  <c r="G17" i="3"/>
  <c r="G18" i="3"/>
  <c r="G14" i="3"/>
  <c r="G13" i="3"/>
  <c r="H13" i="3" s="1"/>
  <c r="E14" i="3"/>
  <c r="E15" i="3"/>
  <c r="E16" i="3"/>
  <c r="E17" i="3"/>
  <c r="E18" i="3"/>
  <c r="E19" i="3"/>
  <c r="E13" i="3"/>
  <c r="D15" i="3"/>
  <c r="D16" i="3"/>
  <c r="D17" i="3"/>
  <c r="D18" i="3"/>
  <c r="D19" i="3"/>
  <c r="D14" i="3"/>
  <c r="D13" i="3"/>
  <c r="I27" i="3"/>
  <c r="I28" i="3"/>
  <c r="I29" i="3"/>
  <c r="I30" i="3"/>
  <c r="I31" i="3"/>
  <c r="I32" i="3"/>
  <c r="I33" i="3"/>
  <c r="I26" i="3"/>
  <c r="B64" i="4" l="1"/>
  <c r="B65" i="4" s="1"/>
  <c r="B66" i="4" s="1"/>
  <c r="B67" i="4" s="1"/>
  <c r="B68" i="4" s="1"/>
  <c r="B69" i="4" s="1"/>
  <c r="B70" i="4" s="1"/>
  <c r="C63" i="4"/>
  <c r="C62" i="4"/>
  <c r="C61" i="4"/>
  <c r="C60" i="4"/>
  <c r="C59" i="4"/>
  <c r="F47" i="4" l="1"/>
  <c r="G47" i="4" s="1"/>
  <c r="C47" i="4"/>
  <c r="C26" i="4"/>
  <c r="F26" i="4"/>
  <c r="B23" i="4"/>
  <c r="F11" i="4"/>
  <c r="G11" i="4" s="1"/>
  <c r="C48" i="4" l="1"/>
  <c r="D47" i="4"/>
  <c r="F27" i="4"/>
  <c r="G26" i="4"/>
  <c r="C27" i="4"/>
  <c r="D26" i="4"/>
  <c r="F12" i="4"/>
  <c r="G12" i="4" s="1"/>
  <c r="F48" i="4"/>
  <c r="G33" i="3"/>
  <c r="F33" i="3"/>
  <c r="E33" i="3"/>
  <c r="H33" i="3" s="1"/>
  <c r="G32" i="3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H27" i="3" s="1"/>
  <c r="H26" i="3"/>
  <c r="D11" i="4"/>
  <c r="B8" i="4"/>
  <c r="B7" i="4"/>
  <c r="B6" i="4"/>
  <c r="B5" i="4"/>
  <c r="B4" i="4"/>
  <c r="C28" i="4" l="1"/>
  <c r="D27" i="4"/>
  <c r="F49" i="4"/>
  <c r="G48" i="4"/>
  <c r="C49" i="4"/>
  <c r="D48" i="4"/>
  <c r="F28" i="4"/>
  <c r="G27" i="4"/>
  <c r="C12" i="4"/>
  <c r="D12" i="4" s="1"/>
  <c r="F13" i="4"/>
  <c r="G13" i="4" s="1"/>
  <c r="H31" i="3"/>
  <c r="H32" i="3"/>
  <c r="H30" i="3"/>
  <c r="H28" i="3"/>
  <c r="H29" i="3"/>
  <c r="F29" i="4" l="1"/>
  <c r="G28" i="4"/>
  <c r="C50" i="4"/>
  <c r="D49" i="4"/>
  <c r="F50" i="4"/>
  <c r="G49" i="4"/>
  <c r="C29" i="4"/>
  <c r="D28" i="4"/>
  <c r="F14" i="4"/>
  <c r="G14" i="4" s="1"/>
  <c r="C13" i="4"/>
  <c r="D13" i="4" s="1"/>
  <c r="C30" i="4" l="1"/>
  <c r="D29" i="4"/>
  <c r="F51" i="4"/>
  <c r="G50" i="4"/>
  <c r="C51" i="4"/>
  <c r="D50" i="4"/>
  <c r="F30" i="4"/>
  <c r="G29" i="4"/>
  <c r="H14" i="3"/>
  <c r="C14" i="4"/>
  <c r="D14" i="4" s="1"/>
  <c r="F15" i="4"/>
  <c r="G15" i="4" s="1"/>
  <c r="B10" i="3"/>
  <c r="B9" i="3"/>
  <c r="B8" i="3"/>
  <c r="B7" i="3"/>
  <c r="B6" i="3"/>
  <c r="F31" i="4" l="1"/>
  <c r="G30" i="4"/>
  <c r="D51" i="4"/>
  <c r="C52" i="4"/>
  <c r="F52" i="4"/>
  <c r="G51" i="4"/>
  <c r="C31" i="4"/>
  <c r="D30" i="4"/>
  <c r="H15" i="3"/>
  <c r="F16" i="4"/>
  <c r="G16" i="4" s="1"/>
  <c r="C15" i="4"/>
  <c r="D15" i="4" s="1"/>
  <c r="C32" i="4" l="1"/>
  <c r="D32" i="4" s="1"/>
  <c r="D31" i="4"/>
  <c r="F53" i="4"/>
  <c r="G53" i="4" s="1"/>
  <c r="G52" i="4"/>
  <c r="D52" i="4"/>
  <c r="C53" i="4"/>
  <c r="D53" i="4" s="1"/>
  <c r="F32" i="4"/>
  <c r="G32" i="4" s="1"/>
  <c r="G31" i="4"/>
  <c r="H16" i="3"/>
  <c r="C16" i="4"/>
  <c r="D16" i="4" s="1"/>
  <c r="F17" i="4"/>
  <c r="G17" i="4" l="1"/>
  <c r="H17" i="3"/>
  <c r="C17" i="4"/>
  <c r="D17" i="4" s="1"/>
  <c r="H19" i="3" l="1"/>
  <c r="H18" i="3"/>
</calcChain>
</file>

<file path=xl/sharedStrings.xml><?xml version="1.0" encoding="utf-8"?>
<sst xmlns="http://schemas.openxmlformats.org/spreadsheetml/2006/main" count="185" uniqueCount="73">
  <si>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</si>
  <si>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</si>
  <si>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</si>
  <si>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</si>
  <si>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会費・入会金</t>
    <rPh sb="0" eb="2">
      <t>カイヒ</t>
    </rPh>
    <rPh sb="3" eb="6">
      <t>ニュウカイキン</t>
    </rPh>
    <phoneticPr fontId="1"/>
  </si>
  <si>
    <t>対前年比</t>
    <rPh sb="0" eb="1">
      <t>タイ</t>
    </rPh>
    <rPh sb="1" eb="4">
      <t>ゼンネンヒ</t>
    </rPh>
    <phoneticPr fontId="1"/>
  </si>
  <si>
    <t>-</t>
    <phoneticPr fontId="1"/>
  </si>
  <si>
    <t>2013年</t>
    <rPh sb="4" eb="5">
      <t>ネン</t>
    </rPh>
    <phoneticPr fontId="1"/>
  </si>
  <si>
    <t>2008年（補正）</t>
    <rPh sb="4" eb="5">
      <t>ネン</t>
    </rPh>
    <rPh sb="6" eb="8">
      <t>ホセイ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</si>
  <si>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</si>
  <si>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</si>
  <si>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</si>
  <si>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</si>
  <si>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</si>
  <si>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</si>
  <si>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</si>
  <si>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True Japan  Tour Co.LTD 7か年の事業実施計画</t>
    <rPh sb="26" eb="27">
      <t>ネン</t>
    </rPh>
    <rPh sb="28" eb="30">
      <t>ジギョウ</t>
    </rPh>
    <rPh sb="30" eb="32">
      <t>ジッシ</t>
    </rPh>
    <rPh sb="32" eb="34">
      <t>ケイカク</t>
    </rPh>
    <phoneticPr fontId="1"/>
  </si>
  <si>
    <t>Aコース</t>
    <phoneticPr fontId="1"/>
  </si>
  <si>
    <t>Bコース</t>
    <phoneticPr fontId="1"/>
  </si>
  <si>
    <t>Cコース</t>
    <phoneticPr fontId="1"/>
  </si>
  <si>
    <t>売上高</t>
    <rPh sb="0" eb="2">
      <t>ウリアゲ</t>
    </rPh>
    <rPh sb="2" eb="3">
      <t>ダカ</t>
    </rPh>
    <phoneticPr fontId="1"/>
  </si>
  <si>
    <t>総売上高</t>
    <rPh sb="0" eb="1">
      <t>ソウ</t>
    </rPh>
    <rPh sb="1" eb="3">
      <t>ウリアゲ</t>
    </rPh>
    <rPh sb="3" eb="4">
      <t>ダカ</t>
    </rPh>
    <phoneticPr fontId="1"/>
  </si>
  <si>
    <t>事業目標</t>
    <rPh sb="0" eb="2">
      <t>ジギョウ</t>
    </rPh>
    <rPh sb="2" eb="4">
      <t>モクヒョウ</t>
    </rPh>
    <phoneticPr fontId="1"/>
  </si>
  <si>
    <t>実績金額</t>
    <rPh sb="0" eb="2">
      <t>ジッセキ</t>
    </rPh>
    <rPh sb="2" eb="4">
      <t>キンガク</t>
    </rPh>
    <phoneticPr fontId="1"/>
  </si>
  <si>
    <t>最低目標</t>
    <rPh sb="0" eb="2">
      <t>サイテイ</t>
    </rPh>
    <rPh sb="2" eb="4">
      <t>モクヒョウ</t>
    </rPh>
    <phoneticPr fontId="1"/>
  </si>
  <si>
    <t>対前年比の実績</t>
    <phoneticPr fontId="1"/>
  </si>
  <si>
    <t>事業目標達成に向けた取り組み</t>
    <rPh sb="0" eb="2">
      <t>ジギョウ</t>
    </rPh>
    <rPh sb="2" eb="4">
      <t>モクヒョウ</t>
    </rPh>
    <rPh sb="4" eb="6">
      <t>タッセイ</t>
    </rPh>
    <rPh sb="7" eb="8">
      <t>ム</t>
    </rPh>
    <rPh sb="10" eb="11">
      <t>ト</t>
    </rPh>
    <rPh sb="12" eb="13">
      <t>ク</t>
    </rPh>
    <phoneticPr fontId="1"/>
  </si>
  <si>
    <t>2　新規事業ロングツアー</t>
    <rPh sb="2" eb="4">
      <t>シンキ</t>
    </rPh>
    <rPh sb="4" eb="6">
      <t>ジギョウ</t>
    </rPh>
    <phoneticPr fontId="1"/>
  </si>
  <si>
    <t>※1グループあたりの人数は、4人で試算。2人の小グループから15人のグループの中間値とした。</t>
    <rPh sb="10" eb="12">
      <t>ニンズウ</t>
    </rPh>
    <rPh sb="15" eb="16">
      <t>ニン</t>
    </rPh>
    <rPh sb="17" eb="19">
      <t>シサン</t>
    </rPh>
    <rPh sb="21" eb="22">
      <t>ニン</t>
    </rPh>
    <rPh sb="23" eb="24">
      <t>ショウ</t>
    </rPh>
    <rPh sb="32" eb="33">
      <t>ニン</t>
    </rPh>
    <rPh sb="39" eb="42">
      <t>チュウカンチ</t>
    </rPh>
    <phoneticPr fontId="1"/>
  </si>
  <si>
    <t>金額</t>
    <rPh sb="0" eb="2">
      <t>キンガク</t>
    </rPh>
    <phoneticPr fontId="1"/>
  </si>
  <si>
    <t>事業年</t>
    <rPh sb="0" eb="2">
      <t>ジギョウ</t>
    </rPh>
    <rPh sb="2" eb="3">
      <t>ネン</t>
    </rPh>
    <phoneticPr fontId="1"/>
  </si>
  <si>
    <t xml:space="preserve">・現行55プログラムに加えて、200プログラムに拡大し、アニメ・クール・刀剣などの新しいニーズを掘り起こす。
・ホームページの改定
体験の声、ユーチューブの動画の活用などにより、ホームページの魅力を拡大
</t>
    <rPh sb="63" eb="65">
      <t>カイテイ</t>
    </rPh>
    <phoneticPr fontId="1"/>
  </si>
  <si>
    <t>実績金額</t>
    <rPh sb="0" eb="2">
      <t>ジッセキ</t>
    </rPh>
    <rPh sb="2" eb="4">
      <t>キンガク</t>
    </rPh>
    <phoneticPr fontId="1"/>
  </si>
  <si>
    <t>事業目標達成に向けた取り組み</t>
    <phoneticPr fontId="1"/>
  </si>
  <si>
    <t>最低目標</t>
    <rPh sb="0" eb="2">
      <t>サイテイ</t>
    </rPh>
    <rPh sb="2" eb="4">
      <t>モクヒョウ</t>
    </rPh>
    <phoneticPr fontId="1"/>
  </si>
  <si>
    <t>・通訳案内士試験の高い合格率の達成
・試験ノウハウの蓄積
・受験者増</t>
    <rPh sb="1" eb="6">
      <t>ツウヤク</t>
    </rPh>
    <rPh sb="6" eb="8">
      <t>シケン</t>
    </rPh>
    <rPh sb="9" eb="10">
      <t>タカ</t>
    </rPh>
    <rPh sb="11" eb="14">
      <t>ゴウカクリツ</t>
    </rPh>
    <rPh sb="15" eb="17">
      <t>タッセイ</t>
    </rPh>
    <rPh sb="19" eb="21">
      <t>シケン</t>
    </rPh>
    <rPh sb="26" eb="28">
      <t>チクセキ</t>
    </rPh>
    <rPh sb="30" eb="33">
      <t>ジュケンシャ</t>
    </rPh>
    <rPh sb="33" eb="34">
      <t>ゾウ</t>
    </rPh>
    <phoneticPr fontId="1"/>
  </si>
  <si>
    <t>※講師謝金等直接人件費　30.1%</t>
    <rPh sb="1" eb="3">
      <t>コウシ</t>
    </rPh>
    <rPh sb="3" eb="5">
      <t>シャキン</t>
    </rPh>
    <rPh sb="5" eb="6">
      <t>トウ</t>
    </rPh>
    <rPh sb="6" eb="8">
      <t>チョクセツ</t>
    </rPh>
    <rPh sb="8" eb="11">
      <t>ジンケンヒ</t>
    </rPh>
    <phoneticPr fontId="1"/>
  </si>
  <si>
    <t>事業目標</t>
    <rPh sb="0" eb="2">
      <t>ジギョウ</t>
    </rPh>
    <rPh sb="2" eb="4">
      <t>モクヒョウ</t>
    </rPh>
    <phoneticPr fontId="1"/>
  </si>
  <si>
    <t>最低目標</t>
    <rPh sb="0" eb="2">
      <t>サイテイ</t>
    </rPh>
    <rPh sb="2" eb="4">
      <t>モクヒョウ</t>
    </rPh>
    <phoneticPr fontId="1"/>
  </si>
  <si>
    <t>※研修・予備校・出版に関しては、株式会社において、企画・資料作成・会場提供の全部を受託事業として実施</t>
    <rPh sb="1" eb="3">
      <t>ケンシュウ</t>
    </rPh>
    <rPh sb="4" eb="7">
      <t>ヨビコウ</t>
    </rPh>
    <rPh sb="8" eb="10">
      <t>シュッパン</t>
    </rPh>
    <rPh sb="11" eb="12">
      <t>カン</t>
    </rPh>
    <rPh sb="16" eb="20">
      <t>カブ</t>
    </rPh>
    <rPh sb="25" eb="27">
      <t>キカク</t>
    </rPh>
    <rPh sb="28" eb="30">
      <t>シリョウ</t>
    </rPh>
    <rPh sb="30" eb="32">
      <t>サクセイ</t>
    </rPh>
    <rPh sb="33" eb="35">
      <t>カイジョウ</t>
    </rPh>
    <rPh sb="35" eb="37">
      <t>テイキョウ</t>
    </rPh>
    <rPh sb="38" eb="40">
      <t>ゼンブ</t>
    </rPh>
    <rPh sb="41" eb="43">
      <t>ジュタク</t>
    </rPh>
    <rPh sb="43" eb="45">
      <t>ジギョウ</t>
    </rPh>
    <rPh sb="48" eb="50">
      <t>ジッシ</t>
    </rPh>
    <phoneticPr fontId="1"/>
  </si>
  <si>
    <t>実績</t>
    <rPh sb="0" eb="2">
      <t>ジッセキ</t>
    </rPh>
    <phoneticPr fontId="1"/>
  </si>
  <si>
    <t>目標</t>
    <rPh sb="0" eb="2">
      <t>モクヒョウ</t>
    </rPh>
    <phoneticPr fontId="1"/>
  </si>
  <si>
    <t>粗利益</t>
    <rPh sb="0" eb="3">
      <t>ソリエキ</t>
    </rPh>
    <phoneticPr fontId="1"/>
  </si>
  <si>
    <t>円</t>
    <rPh sb="0" eb="1">
      <t>エン</t>
    </rPh>
    <phoneticPr fontId="1"/>
  </si>
  <si>
    <t>金額</t>
    <rPh sb="0" eb="2">
      <t>キンガク</t>
    </rPh>
    <phoneticPr fontId="1"/>
  </si>
  <si>
    <t xml:space="preserve">※現行の売上高粗利益率は、33.5%。 </t>
    <rPh sb="1" eb="3">
      <t>ゲンコウ</t>
    </rPh>
    <rPh sb="4" eb="6">
      <t>ウリアゲ</t>
    </rPh>
    <rPh sb="6" eb="7">
      <t>ダカ</t>
    </rPh>
    <rPh sb="7" eb="8">
      <t>ソ</t>
    </rPh>
    <rPh sb="8" eb="10">
      <t>リエキ</t>
    </rPh>
    <rPh sb="10" eb="11">
      <t>リツ</t>
    </rPh>
    <phoneticPr fontId="1"/>
  </si>
  <si>
    <t>実施事業数(計画)</t>
    <rPh sb="0" eb="2">
      <t>ジッシ</t>
    </rPh>
    <rPh sb="2" eb="4">
      <t>ジギョウ</t>
    </rPh>
    <rPh sb="4" eb="5">
      <t>スウ</t>
    </rPh>
    <rPh sb="6" eb="8">
      <t>ケイカク</t>
    </rPh>
    <phoneticPr fontId="1"/>
  </si>
  <si>
    <t>コース料金</t>
    <rPh sb="3" eb="5">
      <t>リョウキン</t>
    </rPh>
    <phoneticPr fontId="1"/>
  </si>
  <si>
    <t>単価(4名のグループ)</t>
    <rPh sb="0" eb="2">
      <t>タンカ</t>
    </rPh>
    <rPh sb="4" eb="5">
      <t>メイ</t>
    </rPh>
    <phoneticPr fontId="1"/>
  </si>
  <si>
    <t>事業年</t>
    <rPh sb="0" eb="2">
      <t>ジギョウ</t>
    </rPh>
    <rPh sb="2" eb="3">
      <t>ネン</t>
    </rPh>
    <phoneticPr fontId="1"/>
  </si>
  <si>
    <t>講師謝礼以外</t>
    <rPh sb="0" eb="2">
      <t>コウシ</t>
    </rPh>
    <rPh sb="2" eb="4">
      <t>シャレイ</t>
    </rPh>
    <rPh sb="4" eb="6">
      <t>イガイ</t>
    </rPh>
    <phoneticPr fontId="1"/>
  </si>
  <si>
    <t>粗利益額</t>
    <rPh sb="0" eb="3">
      <t>ソリエキ</t>
    </rPh>
    <rPh sb="3" eb="4">
      <t>ガク</t>
    </rPh>
    <phoneticPr fontId="1"/>
  </si>
  <si>
    <t>・True Japan Guide Book</t>
    <phoneticPr fontId="1"/>
  </si>
  <si>
    <t>※講師謝金等直接人件費　30%</t>
    <rPh sb="1" eb="3">
      <t>コウシ</t>
    </rPh>
    <rPh sb="3" eb="5">
      <t>シャキン</t>
    </rPh>
    <rPh sb="5" eb="6">
      <t>トウ</t>
    </rPh>
    <rPh sb="6" eb="8">
      <t>チョクセツ</t>
    </rPh>
    <rPh sb="8" eb="11">
      <t>ジンケンヒ</t>
    </rPh>
    <phoneticPr fontId="1"/>
  </si>
  <si>
    <t>研修</t>
    <rPh sb="0" eb="2">
      <t>ケンシュウ</t>
    </rPh>
    <phoneticPr fontId="1"/>
  </si>
  <si>
    <t>研修・予備校講師謝礼以外(事務所借り上げ、企画、資料作成、受付、料金徴収等)</t>
    <rPh sb="0" eb="2">
      <t>ケンシュウ</t>
    </rPh>
    <rPh sb="3" eb="6">
      <t>ヨビコウ</t>
    </rPh>
    <rPh sb="6" eb="8">
      <t>コウシ</t>
    </rPh>
    <rPh sb="8" eb="10">
      <t>シャレイ</t>
    </rPh>
    <rPh sb="10" eb="12">
      <t>イガイ</t>
    </rPh>
    <rPh sb="13" eb="15">
      <t>ジム</t>
    </rPh>
    <rPh sb="15" eb="16">
      <t>ショ</t>
    </rPh>
    <rPh sb="16" eb="17">
      <t>カ</t>
    </rPh>
    <rPh sb="18" eb="19">
      <t>ア</t>
    </rPh>
    <rPh sb="21" eb="23">
      <t>キカク</t>
    </rPh>
    <rPh sb="24" eb="26">
      <t>シリョウ</t>
    </rPh>
    <rPh sb="26" eb="28">
      <t>サクセイ</t>
    </rPh>
    <rPh sb="29" eb="31">
      <t>ウケツケ</t>
    </rPh>
    <rPh sb="32" eb="34">
      <t>リョウキン</t>
    </rPh>
    <rPh sb="34" eb="36">
      <t>チョウシュウ</t>
    </rPh>
    <rPh sb="36" eb="37">
      <t>トウ</t>
    </rPh>
    <phoneticPr fontId="1"/>
  </si>
  <si>
    <t>予備校</t>
    <rPh sb="0" eb="3">
      <t>ヨビコウ</t>
    </rPh>
    <phoneticPr fontId="1"/>
  </si>
  <si>
    <t>出版</t>
    <rPh sb="0" eb="2">
      <t>シュッパン</t>
    </rPh>
    <phoneticPr fontId="1"/>
  </si>
  <si>
    <t>※粗利益率60%</t>
    <rPh sb="1" eb="2">
      <t>ソ</t>
    </rPh>
    <rPh sb="2" eb="4">
      <t>リエキ</t>
    </rPh>
    <rPh sb="4" eb="5">
      <t>リツ</t>
    </rPh>
    <phoneticPr fontId="1"/>
  </si>
  <si>
    <t xml:space="preserve">・会員の増加に伴う会費収入は、過去20%以上の伸び率を示している。
・トゥルージャパンのロングツアーを企画することで、高山・金沢などのバス研修の実績を向上させる。
・予備校事業の拡大により、新規入会者や新人研修等の受講者増を確実に進める。
・通訳技術研修会等の拡大
</t>
    <rPh sb="1" eb="3">
      <t>カイイン</t>
    </rPh>
    <rPh sb="4" eb="6">
      <t>ゾウカ</t>
    </rPh>
    <rPh sb="7" eb="8">
      <t>トモナ</t>
    </rPh>
    <rPh sb="9" eb="11">
      <t>カイヒ</t>
    </rPh>
    <rPh sb="11" eb="13">
      <t>シュウニュウ</t>
    </rPh>
    <rPh sb="15" eb="17">
      <t>カコ</t>
    </rPh>
    <rPh sb="20" eb="22">
      <t>イジョウ</t>
    </rPh>
    <rPh sb="23" eb="24">
      <t>ノ</t>
    </rPh>
    <rPh sb="25" eb="26">
      <t>リツ</t>
    </rPh>
    <rPh sb="27" eb="28">
      <t>シメ</t>
    </rPh>
    <rPh sb="51" eb="53">
      <t>キカク</t>
    </rPh>
    <rPh sb="59" eb="61">
      <t>タカヤマ</t>
    </rPh>
    <rPh sb="62" eb="64">
      <t>カナザワ</t>
    </rPh>
    <rPh sb="69" eb="71">
      <t>ケンシュウ</t>
    </rPh>
    <rPh sb="72" eb="74">
      <t>ジッセキ</t>
    </rPh>
    <rPh sb="75" eb="77">
      <t>コウジョウ</t>
    </rPh>
    <rPh sb="83" eb="86">
      <t>ヨビコウ</t>
    </rPh>
    <rPh sb="86" eb="88">
      <t>ジギョウ</t>
    </rPh>
    <rPh sb="89" eb="91">
      <t>カクダイ</t>
    </rPh>
    <rPh sb="95" eb="97">
      <t>シンキ</t>
    </rPh>
    <rPh sb="97" eb="100">
      <t>ニュウカイシャ</t>
    </rPh>
    <rPh sb="101" eb="103">
      <t>シンジン</t>
    </rPh>
    <rPh sb="103" eb="105">
      <t>ケンシュウ</t>
    </rPh>
    <rPh sb="105" eb="106">
      <t>トウ</t>
    </rPh>
    <rPh sb="107" eb="110">
      <t>ジュコウシャ</t>
    </rPh>
    <rPh sb="110" eb="111">
      <t>ゾウ</t>
    </rPh>
    <rPh sb="112" eb="114">
      <t>カクジツ</t>
    </rPh>
    <rPh sb="115" eb="116">
      <t>スス</t>
    </rPh>
    <phoneticPr fontId="1"/>
  </si>
  <si>
    <t>計</t>
    <rPh sb="0" eb="1">
      <t>ケイ</t>
    </rPh>
    <phoneticPr fontId="1"/>
  </si>
  <si>
    <t>※2103年は、月額100万円。2014年は、月額115万円。2015年は、月額130万円</t>
    <rPh sb="5" eb="6">
      <t>ネン</t>
    </rPh>
    <rPh sb="8" eb="10">
      <t>ゲツガク</t>
    </rPh>
    <rPh sb="13" eb="15">
      <t>マンエン</t>
    </rPh>
    <rPh sb="20" eb="21">
      <t>ネン</t>
    </rPh>
    <rPh sb="23" eb="25">
      <t>ゲツガク</t>
    </rPh>
    <rPh sb="28" eb="30">
      <t>マンエン</t>
    </rPh>
    <rPh sb="35" eb="36">
      <t>ネン</t>
    </rPh>
    <rPh sb="38" eb="40">
      <t>ゲツガク</t>
    </rPh>
    <rPh sb="43" eb="45">
      <t>マンエン</t>
    </rPh>
    <phoneticPr fontId="1"/>
  </si>
  <si>
    <t>受託事業の目途(最低目標から積算)</t>
    <rPh sb="0" eb="2">
      <t>ジュタク</t>
    </rPh>
    <rPh sb="2" eb="4">
      <t>ジギョウ</t>
    </rPh>
    <rPh sb="5" eb="7">
      <t>モクト</t>
    </rPh>
    <rPh sb="8" eb="10">
      <t>サイテイ</t>
    </rPh>
    <rPh sb="10" eb="12">
      <t>モクヒョウ</t>
    </rPh>
    <rPh sb="14" eb="16">
      <t>セキサン</t>
    </rPh>
    <phoneticPr fontId="1"/>
  </si>
  <si>
    <t>※最低目標は、オリンピック、円安等の見込みの難しいプラス要因を想定しない。</t>
    <rPh sb="1" eb="3">
      <t>サイテイ</t>
    </rPh>
    <rPh sb="3" eb="5">
      <t>モクヒョウ</t>
    </rPh>
    <rPh sb="14" eb="16">
      <t>エンヤス</t>
    </rPh>
    <rPh sb="16" eb="17">
      <t>トウ</t>
    </rPh>
    <rPh sb="18" eb="20">
      <t>ミコ</t>
    </rPh>
    <rPh sb="22" eb="23">
      <t>ムツカ</t>
    </rPh>
    <rPh sb="28" eb="30">
      <t>ヨウイン</t>
    </rPh>
    <rPh sb="31" eb="33">
      <t>ソウテイ</t>
    </rPh>
    <phoneticPr fontId="1"/>
  </si>
  <si>
    <t>1　ショートツアー　(東京・京都等半日・1日ガイド、料理・着物・茶道などの従来型体験事業)</t>
    <rPh sb="11" eb="13">
      <t>トウキョウ</t>
    </rPh>
    <rPh sb="14" eb="16">
      <t>キョウト</t>
    </rPh>
    <rPh sb="16" eb="17">
      <t>トウ</t>
    </rPh>
    <rPh sb="17" eb="19">
      <t>ハンニチ</t>
    </rPh>
    <rPh sb="21" eb="22">
      <t>ニチ</t>
    </rPh>
    <rPh sb="26" eb="28">
      <t>リョウリ</t>
    </rPh>
    <rPh sb="29" eb="31">
      <t>キモノ</t>
    </rPh>
    <rPh sb="32" eb="34">
      <t>サドウ</t>
    </rPh>
    <rPh sb="37" eb="40">
      <t>ジュウライガタ</t>
    </rPh>
    <rPh sb="40" eb="42">
      <t>タイケン</t>
    </rPh>
    <rPh sb="42" eb="44">
      <t>ジギョウ</t>
    </rPh>
    <phoneticPr fontId="1"/>
  </si>
  <si>
    <t>売上高の事業目標</t>
    <rPh sb="0" eb="2">
      <t>ウリアゲ</t>
    </rPh>
    <rPh sb="2" eb="3">
      <t>ダカ</t>
    </rPh>
    <rPh sb="4" eb="6">
      <t>ジギョウ</t>
    </rPh>
    <rPh sb="6" eb="8">
      <t>モクヒョウ</t>
    </rPh>
    <phoneticPr fontId="1"/>
  </si>
  <si>
    <t>※　最低目標は、事業目標の30%する。</t>
    <rPh sb="2" eb="4">
      <t>サイテイ</t>
    </rPh>
    <rPh sb="4" eb="6">
      <t>モクヒョウ</t>
    </rPh>
    <rPh sb="8" eb="10">
      <t>ジギョウ</t>
    </rPh>
    <rPh sb="10" eb="12">
      <t>モクヒョウ</t>
    </rPh>
    <phoneticPr fontId="1"/>
  </si>
  <si>
    <t xml:space="preserve">3　　通訳案内士・日本文化研修事業   </t>
    <rPh sb="3" eb="8">
      <t>ツウヤク</t>
    </rPh>
    <rPh sb="9" eb="11">
      <t>ニホン</t>
    </rPh>
    <rPh sb="11" eb="13">
      <t>ブンカ</t>
    </rPh>
    <rPh sb="13" eb="15">
      <t>ケンシュウ</t>
    </rPh>
    <rPh sb="15" eb="17">
      <t>ジギョウ</t>
    </rPh>
    <phoneticPr fontId="1"/>
  </si>
  <si>
    <t>4　予備校事業(通訳案内士受験対策)</t>
    <rPh sb="2" eb="5">
      <t>ヨビコウ</t>
    </rPh>
    <rPh sb="5" eb="7">
      <t>ジギョウ</t>
    </rPh>
    <rPh sb="8" eb="13">
      <t>ツウヤク</t>
    </rPh>
    <rPh sb="13" eb="15">
      <t>ジュケン</t>
    </rPh>
    <rPh sb="15" eb="17">
      <t>タイサク</t>
    </rPh>
    <phoneticPr fontId="1"/>
  </si>
  <si>
    <t>5 出版事業</t>
    <rPh sb="2" eb="4">
      <t>シュッパン</t>
    </rPh>
    <rPh sb="4" eb="6">
      <t>ジギョウ</t>
    </rPh>
    <phoneticPr fontId="1"/>
  </si>
  <si>
    <t>6会費・年会費</t>
    <rPh sb="1" eb="3">
      <t>カイヒ</t>
    </rPh>
    <rPh sb="4" eb="7">
      <t>ネンカイヒ</t>
    </rPh>
    <phoneticPr fontId="1"/>
  </si>
  <si>
    <t xml:space="preserve"> </t>
    <phoneticPr fontId="1"/>
  </si>
  <si>
    <t>7 NPOからの受託事業</t>
    <rPh sb="8" eb="10">
      <t>ジュタク</t>
    </rPh>
    <rPh sb="10" eb="12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</si>
</sst>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u/>
      <sz val="12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83">
    <xf numFmtId="0" fontId="0" fillId="0" borderId="0" xfId="0"/>
    <xf numFmtId="0" fontId="3" fillId="0" borderId="8" xfId="0" applyFont="1" applyBorder="1" applyAlignment="1">
      <alignment horizontal="center"/>
    </xf>
    <xf numFmtId="176" fontId="3" fillId="0" borderId="1" xfId="0" applyNumberFormat="1" applyFont="1" applyFill="1" applyBorder="1"/>
    <xf numFmtId="0" fontId="3" fillId="0" borderId="10" xfId="0" applyFont="1" applyBorder="1" applyAlignment="1">
      <alignment horizontal="center"/>
    </xf>
    <xf numFmtId="38" fontId="3" fillId="0" borderId="1" xfId="1" applyFont="1" applyBorder="1" applyAlignment="1"/>
    <xf numFmtId="38" fontId="3" fillId="0" borderId="11" xfId="1" applyFont="1" applyBorder="1" applyAlignment="1"/>
    <xf numFmtId="0" fontId="3" fillId="0" borderId="0" xfId="0" applyFont="1" applyBorder="1" applyAlignment="1">
      <alignment horizontal="center"/>
    </xf>
    <xf numFmtId="38" fontId="3" fillId="0" borderId="0" xfId="1" applyFont="1" applyBorder="1" applyAlignment="1"/>
    <xf numFmtId="177" fontId="3" fillId="0" borderId="0" xfId="0" applyNumberFormat="1" applyFont="1" applyFill="1" applyBorder="1"/>
    <xf numFmtId="9" fontId="3" fillId="0" borderId="0" xfId="0" applyNumberFormat="1" applyFont="1" applyBorder="1"/>
    <xf numFmtId="178" fontId="3" fillId="0" borderId="1" xfId="1" applyNumberFormat="1" applyFont="1" applyBorder="1" applyAlignment="1"/>
    <xf numFmtId="178" fontId="3" fillId="0" borderId="1" xfId="0" applyNumberFormat="1" applyFont="1" applyFill="1" applyBorder="1"/>
    <xf numFmtId="38" fontId="3" fillId="0" borderId="1" xfId="1" applyFont="1" applyFill="1" applyBorder="1" applyAlignment="1"/>
    <xf numFmtId="0" fontId="0" fillId="0" borderId="1" xfId="0" applyBorder="1"/>
    <xf numFmtId="38" fontId="0" fillId="0" borderId="1" xfId="1" applyFont="1" applyBorder="1" applyAlignment="1"/>
    <xf numFmtId="38" fontId="0" fillId="0" borderId="1" xfId="0" applyNumberForma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left"/>
    </xf>
    <xf numFmtId="38" fontId="3" fillId="0" borderId="0" xfId="1" applyFont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/>
    <xf numFmtId="0" fontId="4" fillId="0" borderId="0" xfId="0" applyFont="1" applyBorder="1" applyAlignment="1"/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38" fontId="3" fillId="0" borderId="1" xfId="1" applyFont="1" applyBorder="1" applyAlignment="1"/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/>
    <xf numFmtId="9" fontId="3" fillId="0" borderId="1" xfId="0" applyNumberFormat="1" applyFont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176" fontId="3" fillId="2" borderId="1" xfId="0" applyNumberFormat="1" applyFont="1" applyFill="1" applyBorder="1"/>
    <xf numFmtId="177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/>
    <xf numFmtId="0" fontId="3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3" fillId="0" borderId="1" xfId="2" applyFont="1" applyBorder="1" applyAlignment="1"/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0" fontId="0" fillId="0" borderId="1" xfId="0" applyNumberForma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0" xfId="0" applyFont="1"/>
    <xf numFmtId="0" fontId="0" fillId="0" borderId="9" xfId="0" applyBorder="1"/>
    <xf numFmtId="0" fontId="3" fillId="0" borderId="8" xfId="0" applyFont="1" applyBorder="1" applyAlignment="1"/>
    <xf numFmtId="178" fontId="3" fillId="0" borderId="11" xfId="1" applyNumberFormat="1" applyFont="1" applyBorder="1" applyAlignment="1"/>
    <xf numFmtId="178" fontId="3" fillId="0" borderId="11" xfId="0" applyNumberFormat="1" applyFont="1" applyFill="1" applyBorder="1"/>
    <xf numFmtId="38" fontId="0" fillId="0" borderId="11" xfId="1" applyFont="1" applyBorder="1" applyAlignment="1"/>
    <xf numFmtId="38" fontId="0" fillId="0" borderId="2" xfId="0" applyNumberFormat="1" applyBorder="1"/>
    <xf numFmtId="38" fontId="0" fillId="0" borderId="12" xfId="0" applyNumberFormat="1" applyBorder="1"/>
    <xf numFmtId="0" fontId="0" fillId="0" borderId="7" xfId="0" applyBorder="1"/>
    <xf numFmtId="0" fontId="0" fillId="0" borderId="0" xfId="0" applyBorder="1" applyAlignment="1">
      <alignment horizontal="right"/>
    </xf>
    <xf numFmtId="9" fontId="0" fillId="0" borderId="9" xfId="0" applyNumberFormat="1" applyBorder="1" applyAlignment="1"/>
    <xf numFmtId="38" fontId="0" fillId="0" borderId="9" xfId="1" applyFont="1" applyBorder="1" applyAlignment="1"/>
    <xf numFmtId="9" fontId="3" fillId="0" borderId="29" xfId="0" applyNumberFormat="1" applyFont="1" applyBorder="1" applyAlignment="1"/>
    <xf numFmtId="9" fontId="3" fillId="0" borderId="30" xfId="0" applyNumberFormat="1" applyFont="1" applyBorder="1" applyAlignment="1"/>
    <xf numFmtId="38" fontId="0" fillId="0" borderId="13" xfId="1" applyFont="1" applyBorder="1" applyAlignment="1"/>
    <xf numFmtId="0" fontId="3" fillId="2" borderId="10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Border="1"/>
    <xf numFmtId="0" fontId="3" fillId="2" borderId="2" xfId="0" applyFont="1" applyFill="1" applyBorder="1" applyAlignment="1">
      <alignment vertical="center"/>
    </xf>
    <xf numFmtId="177" fontId="3" fillId="2" borderId="2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vertical="center"/>
    </xf>
    <xf numFmtId="10" fontId="0" fillId="0" borderId="1" xfId="0" applyNumberForma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176" fontId="3" fillId="2" borderId="41" xfId="0" applyNumberFormat="1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/>
    <xf numFmtId="176" fontId="3" fillId="2" borderId="12" xfId="0" applyNumberFormat="1" applyFont="1" applyFill="1" applyBorder="1"/>
    <xf numFmtId="176" fontId="3" fillId="2" borderId="2" xfId="0" applyNumberFormat="1" applyFont="1" applyFill="1" applyBorder="1"/>
    <xf numFmtId="0" fontId="0" fillId="0" borderId="9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38" fontId="4" fillId="0" borderId="13" xfId="1" applyFont="1" applyBorder="1" applyAlignment="1"/>
    <xf numFmtId="0" fontId="3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left" vertical="top"/>
    </xf>
    <xf numFmtId="0" fontId="3" fillId="2" borderId="35" xfId="0" applyFont="1" applyFill="1" applyBorder="1" applyAlignment="1">
      <alignment horizontal="left" vertical="top"/>
    </xf>
    <xf numFmtId="0" fontId="3" fillId="2" borderId="36" xfId="0" applyFont="1" applyFill="1" applyBorder="1" applyAlignment="1">
      <alignment horizontal="left" vertical="top"/>
    </xf>
    <xf numFmtId="0" fontId="3" fillId="2" borderId="37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/>
    </xf>
    <xf numFmtId="177" fontId="3" fillId="2" borderId="19" xfId="0" applyNumberFormat="1" applyFont="1" applyFill="1" applyBorder="1" applyAlignment="1">
      <alignment horizontal="center"/>
    </xf>
    <xf numFmtId="177" fontId="3" fillId="2" borderId="12" xfId="0" applyNumberFormat="1" applyFont="1" applyFill="1" applyBorder="1" applyAlignment="1">
      <alignment horizontal="center"/>
    </xf>
    <xf numFmtId="177" fontId="3" fillId="2" borderId="28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9" fontId="3" fillId="0" borderId="8" xfId="0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38" fontId="3" fillId="0" borderId="23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/>
    </xf>
    <xf numFmtId="9" fontId="3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6" fontId="3" fillId="2" borderId="14" xfId="0" applyNumberFormat="1" applyFont="1" applyFill="1" applyBorder="1" applyAlignment="1">
      <alignment horizontal="left" vertical="center" wrapText="1"/>
    </xf>
    <xf numFmtId="176" fontId="3" fillId="2" borderId="22" xfId="0" applyNumberFormat="1" applyFont="1" applyFill="1" applyBorder="1" applyAlignment="1">
      <alignment horizontal="left" vertical="center" wrapText="1"/>
    </xf>
    <xf numFmtId="176" fontId="3" fillId="2" borderId="15" xfId="0" applyNumberFormat="1" applyFont="1" applyFill="1" applyBorder="1" applyAlignment="1">
      <alignment horizontal="left" vertical="center" wrapText="1"/>
    </xf>
    <xf numFmtId="176" fontId="3" fillId="2" borderId="16" xfId="0" applyNumberFormat="1" applyFont="1" applyFill="1" applyBorder="1" applyAlignment="1">
      <alignment horizontal="left" vertical="center" wrapText="1"/>
    </xf>
    <xf numFmtId="176" fontId="3" fillId="2" borderId="0" xfId="0" applyNumberFormat="1" applyFont="1" applyFill="1" applyBorder="1" applyAlignment="1">
      <alignment horizontal="left" vertical="center" wrapText="1"/>
    </xf>
    <xf numFmtId="176" fontId="3" fillId="2" borderId="17" xfId="0" applyNumberFormat="1" applyFont="1" applyFill="1" applyBorder="1" applyAlignment="1">
      <alignment horizontal="left" vertical="center" wrapText="1"/>
    </xf>
    <xf numFmtId="176" fontId="3" fillId="2" borderId="23" xfId="0" applyNumberFormat="1" applyFont="1" applyFill="1" applyBorder="1" applyAlignment="1">
      <alignment horizontal="left" vertical="center" wrapText="1"/>
    </xf>
    <xf numFmtId="176" fontId="3" fillId="2" borderId="20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left" vertical="center"/>
    </xf>
    <xf numFmtId="177" fontId="3" fillId="2" borderId="14" xfId="0" applyNumberFormat="1" applyFont="1" applyFill="1" applyBorder="1" applyAlignment="1">
      <alignment horizontal="center" vertical="center"/>
    </xf>
    <xf numFmtId="177" fontId="3" fillId="2" borderId="22" xfId="0" applyNumberFormat="1" applyFont="1" applyFill="1" applyBorder="1" applyAlignment="1">
      <alignment horizontal="center" vertical="center"/>
    </xf>
    <xf numFmtId="177" fontId="3" fillId="2" borderId="15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22" xfId="0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CC66"/>
      <color rgb="FFFF66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O28" sqref="O28"/>
    </sheetView>
  </sheetViews>
  <sheetFormatPr defaultRowHeight="13.5" x14ac:dyDescent="0.15"/>
  <cols>
    <col min="1" max="1" width="11.875" customWidth="1"/>
    <col min="2" max="2" width="7.375" customWidth="1"/>
    <col min="3" max="3" width="6.375" customWidth="1"/>
    <col min="4" max="4" width="12.125" customWidth="1"/>
    <col min="5" max="5" width="10.625" customWidth="1"/>
    <col min="6" max="6" width="12" customWidth="1"/>
    <col min="7" max="7" width="13.5" customWidth="1"/>
    <col min="8" max="8" width="11.875" customWidth="1"/>
    <col min="9" max="9" width="10.25" bestFit="1" customWidth="1"/>
  </cols>
  <sheetData>
    <row r="1" spans="1:9" ht="14.25" x14ac:dyDescent="0.15">
      <c r="A1" s="100" t="s">
        <v>16</v>
      </c>
      <c r="B1" s="100"/>
      <c r="C1" s="100"/>
      <c r="D1" s="100"/>
      <c r="E1" s="100"/>
      <c r="F1" s="100"/>
      <c r="G1" s="100"/>
      <c r="H1" s="100"/>
    </row>
    <row r="3" spans="1:9" ht="15" thickBot="1" x14ac:dyDescent="0.2">
      <c r="A3" s="26" t="s">
        <v>64</v>
      </c>
      <c r="B3" s="26"/>
      <c r="C3" s="26"/>
      <c r="D3" s="26"/>
      <c r="E3" s="26"/>
      <c r="F3" s="18"/>
      <c r="G3" s="18"/>
      <c r="H3" s="18"/>
    </row>
    <row r="4" spans="1:9" ht="20.100000000000001" customHeight="1" x14ac:dyDescent="0.15">
      <c r="A4" s="27"/>
      <c r="B4" s="112" t="s">
        <v>25</v>
      </c>
      <c r="C4" s="114"/>
      <c r="D4" s="112" t="s">
        <v>26</v>
      </c>
      <c r="E4" s="113"/>
      <c r="F4" s="113"/>
      <c r="G4" s="114"/>
      <c r="H4" s="95" t="s">
        <v>23</v>
      </c>
      <c r="I4" s="96" t="s">
        <v>42</v>
      </c>
    </row>
    <row r="5" spans="1:9" ht="20.100000000000001" customHeight="1" x14ac:dyDescent="0.15">
      <c r="A5" s="97" t="s">
        <v>8</v>
      </c>
      <c r="B5" s="29" t="s">
        <v>6</v>
      </c>
      <c r="C5" s="30"/>
      <c r="D5" s="103" t="s">
        <v>31</v>
      </c>
      <c r="E5" s="104"/>
      <c r="F5" s="104"/>
      <c r="G5" s="105"/>
      <c r="H5" s="91">
        <v>1032000</v>
      </c>
      <c r="I5" s="56"/>
    </row>
    <row r="6" spans="1:9" ht="20.100000000000001" customHeight="1" x14ac:dyDescent="0.15">
      <c r="A6" s="28" t="s">
        <v>0</v>
      </c>
      <c r="B6" s="115">
        <f>H6/H5</f>
        <v>1.2495736434108526</v>
      </c>
      <c r="C6" s="116"/>
      <c r="D6" s="106"/>
      <c r="E6" s="107"/>
      <c r="F6" s="107"/>
      <c r="G6" s="108"/>
      <c r="H6" s="91">
        <v>1289560</v>
      </c>
      <c r="I6" s="56"/>
    </row>
    <row r="7" spans="1:9" ht="20.100000000000001" customHeight="1" x14ac:dyDescent="0.15">
      <c r="A7" s="28" t="s">
        <v>1</v>
      </c>
      <c r="B7" s="115">
        <f>H7/H6</f>
        <v>3.1566348211793169</v>
      </c>
      <c r="C7" s="116"/>
      <c r="D7" s="106"/>
      <c r="E7" s="107"/>
      <c r="F7" s="107"/>
      <c r="G7" s="108"/>
      <c r="H7" s="91">
        <v>4070670</v>
      </c>
      <c r="I7" s="56"/>
    </row>
    <row r="8" spans="1:9" ht="20.100000000000001" customHeight="1" x14ac:dyDescent="0.15">
      <c r="A8" s="28" t="s">
        <v>2</v>
      </c>
      <c r="B8" s="115">
        <f>H8/H7</f>
        <v>0.94659748886546935</v>
      </c>
      <c r="C8" s="116"/>
      <c r="D8" s="106"/>
      <c r="E8" s="107"/>
      <c r="F8" s="107"/>
      <c r="G8" s="108"/>
      <c r="H8" s="91">
        <v>3853286</v>
      </c>
      <c r="I8" s="56"/>
    </row>
    <row r="9" spans="1:9" ht="20.100000000000001" customHeight="1" x14ac:dyDescent="0.15">
      <c r="A9" s="28" t="s">
        <v>3</v>
      </c>
      <c r="B9" s="115">
        <f>H9/H8</f>
        <v>3.2598654758561914</v>
      </c>
      <c r="C9" s="116"/>
      <c r="D9" s="106"/>
      <c r="E9" s="107"/>
      <c r="F9" s="107"/>
      <c r="G9" s="108"/>
      <c r="H9" s="91">
        <v>12561194</v>
      </c>
      <c r="I9" s="56"/>
    </row>
    <row r="10" spans="1:9" ht="20.100000000000001" customHeight="1" thickBot="1" x14ac:dyDescent="0.2">
      <c r="A10" s="70" t="s">
        <v>7</v>
      </c>
      <c r="B10" s="117">
        <f>H10/H9</f>
        <v>2.0124481000771106</v>
      </c>
      <c r="C10" s="118"/>
      <c r="D10" s="109"/>
      <c r="E10" s="110"/>
      <c r="F10" s="110"/>
      <c r="G10" s="111"/>
      <c r="H10" s="90">
        <v>25278751</v>
      </c>
      <c r="I10" s="98">
        <v>8565182.3719999976</v>
      </c>
    </row>
    <row r="11" spans="1:9" ht="20.100000000000001" customHeight="1" x14ac:dyDescent="0.15">
      <c r="A11" s="101" t="s">
        <v>30</v>
      </c>
      <c r="B11" s="129" t="s">
        <v>22</v>
      </c>
      <c r="C11" s="130"/>
      <c r="D11" s="130"/>
      <c r="E11" s="131"/>
      <c r="F11" s="132" t="s">
        <v>24</v>
      </c>
      <c r="G11" s="133"/>
      <c r="H11" s="134"/>
    </row>
    <row r="12" spans="1:9" ht="20.100000000000001" customHeight="1" x14ac:dyDescent="0.15">
      <c r="A12" s="102"/>
      <c r="B12" s="141" t="s">
        <v>5</v>
      </c>
      <c r="C12" s="142"/>
      <c r="D12" s="34" t="s">
        <v>44</v>
      </c>
      <c r="E12" s="92" t="s">
        <v>42</v>
      </c>
      <c r="F12" s="93" t="s">
        <v>5</v>
      </c>
      <c r="G12" s="50" t="s">
        <v>20</v>
      </c>
      <c r="H12" s="92" t="s">
        <v>42</v>
      </c>
    </row>
    <row r="13" spans="1:9" ht="20.100000000000001" customHeight="1" x14ac:dyDescent="0.15">
      <c r="A13" s="71" t="s">
        <v>9</v>
      </c>
      <c r="B13" s="135">
        <v>1.5</v>
      </c>
      <c r="C13" s="136"/>
      <c r="D13" s="14">
        <f>H10*1.5</f>
        <v>37918126.5</v>
      </c>
      <c r="E13" s="66">
        <f>D13*0.335</f>
        <v>12702572.377500001</v>
      </c>
      <c r="F13" s="67">
        <v>1.1499999999999999</v>
      </c>
      <c r="G13" s="31">
        <f>H10*1.15</f>
        <v>29070563.649999999</v>
      </c>
      <c r="H13" s="66">
        <f>G13*0.335</f>
        <v>9738638.8227500003</v>
      </c>
    </row>
    <row r="14" spans="1:9" ht="20.100000000000001" customHeight="1" x14ac:dyDescent="0.15">
      <c r="A14" s="71" t="s">
        <v>10</v>
      </c>
      <c r="B14" s="135">
        <v>1.5</v>
      </c>
      <c r="C14" s="136"/>
      <c r="D14" s="14">
        <f>D13*1.5</f>
        <v>56877189.75</v>
      </c>
      <c r="E14" s="66">
        <f t="shared" ref="E14:E19" si="0">D14*0.335</f>
        <v>19053858.56625</v>
      </c>
      <c r="F14" s="67">
        <v>1.1499999999999999</v>
      </c>
      <c r="G14" s="31">
        <f>G13*1.15</f>
        <v>33431148.197499994</v>
      </c>
      <c r="H14" s="66">
        <f t="shared" ref="H14:H19" si="1">G14*0.335</f>
        <v>11199434.646162499</v>
      </c>
    </row>
    <row r="15" spans="1:9" ht="20.100000000000001" customHeight="1" x14ac:dyDescent="0.15">
      <c r="A15" s="71" t="s">
        <v>11</v>
      </c>
      <c r="B15" s="135">
        <v>1.5</v>
      </c>
      <c r="C15" s="136"/>
      <c r="D15" s="14">
        <f t="shared" ref="D15:D19" si="2">D14*1.5</f>
        <v>85315784.625</v>
      </c>
      <c r="E15" s="66">
        <f t="shared" si="0"/>
        <v>28580787.849375002</v>
      </c>
      <c r="F15" s="67">
        <v>1.1499999999999999</v>
      </c>
      <c r="G15" s="31">
        <f t="shared" ref="G15:G18" si="3">G14*1.15</f>
        <v>38445820.427124992</v>
      </c>
      <c r="H15" s="66">
        <f t="shared" si="1"/>
        <v>12879349.843086872</v>
      </c>
    </row>
    <row r="16" spans="1:9" ht="20.100000000000001" customHeight="1" x14ac:dyDescent="0.15">
      <c r="A16" s="71" t="s">
        <v>12</v>
      </c>
      <c r="B16" s="135">
        <v>1.5</v>
      </c>
      <c r="C16" s="136"/>
      <c r="D16" s="14">
        <f t="shared" si="2"/>
        <v>127973676.9375</v>
      </c>
      <c r="E16" s="66">
        <f t="shared" si="0"/>
        <v>42871181.774062499</v>
      </c>
      <c r="F16" s="67">
        <v>1.1499999999999999</v>
      </c>
      <c r="G16" s="31">
        <f t="shared" si="3"/>
        <v>44212693.491193734</v>
      </c>
      <c r="H16" s="66">
        <f t="shared" si="1"/>
        <v>14811252.319549901</v>
      </c>
    </row>
    <row r="17" spans="1:9" ht="20.100000000000001" customHeight="1" x14ac:dyDescent="0.15">
      <c r="A17" s="71" t="s">
        <v>13</v>
      </c>
      <c r="B17" s="135">
        <v>1.5</v>
      </c>
      <c r="C17" s="136"/>
      <c r="D17" s="14">
        <f t="shared" si="2"/>
        <v>191960515.40625</v>
      </c>
      <c r="E17" s="66">
        <f t="shared" si="0"/>
        <v>64306772.661093757</v>
      </c>
      <c r="F17" s="67">
        <v>1.1499999999999999</v>
      </c>
      <c r="G17" s="31">
        <f t="shared" si="3"/>
        <v>50844597.514872789</v>
      </c>
      <c r="H17" s="66">
        <f t="shared" si="1"/>
        <v>17032940.167482387</v>
      </c>
    </row>
    <row r="18" spans="1:9" ht="20.100000000000001" customHeight="1" x14ac:dyDescent="0.15">
      <c r="A18" s="71" t="s">
        <v>14</v>
      </c>
      <c r="B18" s="135">
        <v>1.5</v>
      </c>
      <c r="C18" s="136"/>
      <c r="D18" s="14">
        <f t="shared" si="2"/>
        <v>287940773.109375</v>
      </c>
      <c r="E18" s="66">
        <f t="shared" si="0"/>
        <v>96460158.991640627</v>
      </c>
      <c r="F18" s="67">
        <v>1.1499999999999999</v>
      </c>
      <c r="G18" s="31">
        <f t="shared" si="3"/>
        <v>58471287.142103702</v>
      </c>
      <c r="H18" s="66">
        <f t="shared" si="1"/>
        <v>19587881.192604743</v>
      </c>
    </row>
    <row r="19" spans="1:9" ht="20.100000000000001" customHeight="1" thickBot="1" x14ac:dyDescent="0.2">
      <c r="A19" s="72" t="s">
        <v>15</v>
      </c>
      <c r="B19" s="143">
        <v>1.5</v>
      </c>
      <c r="C19" s="144"/>
      <c r="D19" s="60">
        <f t="shared" si="2"/>
        <v>431911159.6640625</v>
      </c>
      <c r="E19" s="69">
        <f t="shared" si="0"/>
        <v>144690238.48746094</v>
      </c>
      <c r="F19" s="68">
        <v>1.1499999999999999</v>
      </c>
      <c r="G19" s="5">
        <f>G18*1.15</f>
        <v>67241980.213419259</v>
      </c>
      <c r="H19" s="69">
        <f t="shared" si="1"/>
        <v>22526063.371495452</v>
      </c>
    </row>
    <row r="20" spans="1:9" s="25" customFormat="1" ht="29.25" customHeight="1" x14ac:dyDescent="0.15">
      <c r="A20" s="145" t="s">
        <v>63</v>
      </c>
      <c r="B20" s="145"/>
      <c r="C20" s="145"/>
      <c r="D20" s="145"/>
      <c r="E20" s="145"/>
      <c r="F20" s="145"/>
      <c r="G20" s="145"/>
      <c r="H20" s="145"/>
    </row>
    <row r="21" spans="1:9" ht="25.5" customHeight="1" x14ac:dyDescent="0.15">
      <c r="A21" s="99" t="s">
        <v>45</v>
      </c>
      <c r="B21" s="137"/>
      <c r="C21" s="137"/>
      <c r="D21" s="137"/>
      <c r="E21" s="137"/>
      <c r="F21" s="137"/>
      <c r="G21" s="137"/>
      <c r="H21" s="137"/>
    </row>
    <row r="22" spans="1:9" ht="27.75" customHeight="1" thickBot="1" x14ac:dyDescent="0.2">
      <c r="A22" s="146" t="s">
        <v>27</v>
      </c>
      <c r="B22" s="146"/>
      <c r="C22" s="146"/>
      <c r="D22" s="146"/>
      <c r="E22" s="146"/>
      <c r="F22" s="146"/>
      <c r="G22" s="146"/>
      <c r="H22" s="146"/>
      <c r="I22" s="146"/>
    </row>
    <row r="23" spans="1:9" ht="18" customHeight="1" x14ac:dyDescent="0.15">
      <c r="A23" s="127"/>
      <c r="B23" s="128"/>
      <c r="C23" s="128"/>
      <c r="D23" s="128"/>
      <c r="E23" s="119" t="s">
        <v>65</v>
      </c>
      <c r="F23" s="120"/>
      <c r="G23" s="120"/>
      <c r="H23" s="120"/>
      <c r="I23" s="63"/>
    </row>
    <row r="24" spans="1:9" ht="18" customHeight="1" x14ac:dyDescent="0.15">
      <c r="A24" s="94"/>
      <c r="B24" s="138" t="s">
        <v>46</v>
      </c>
      <c r="C24" s="139"/>
      <c r="D24" s="140"/>
      <c r="E24" s="121" t="s">
        <v>48</v>
      </c>
      <c r="F24" s="122"/>
      <c r="G24" s="123"/>
      <c r="H24" s="49" t="s">
        <v>21</v>
      </c>
      <c r="I24" s="92" t="s">
        <v>42</v>
      </c>
    </row>
    <row r="25" spans="1:9" s="24" customFormat="1" ht="20.100000000000001" customHeight="1" x14ac:dyDescent="0.15">
      <c r="A25" s="57" t="s">
        <v>49</v>
      </c>
      <c r="B25" s="75" t="s">
        <v>17</v>
      </c>
      <c r="C25" s="73" t="s">
        <v>18</v>
      </c>
      <c r="D25" s="74" t="s">
        <v>19</v>
      </c>
      <c r="E25" s="32" t="s">
        <v>17</v>
      </c>
      <c r="F25" s="35" t="s">
        <v>18</v>
      </c>
      <c r="G25" s="33" t="s">
        <v>19</v>
      </c>
      <c r="H25" s="64" t="s">
        <v>43</v>
      </c>
      <c r="I25" s="65">
        <v>0.15</v>
      </c>
    </row>
    <row r="26" spans="1:9" ht="20.100000000000001" customHeight="1" x14ac:dyDescent="0.15">
      <c r="A26" s="1" t="s">
        <v>47</v>
      </c>
      <c r="B26" s="124"/>
      <c r="C26" s="125"/>
      <c r="D26" s="126"/>
      <c r="E26" s="12">
        <v>220000</v>
      </c>
      <c r="F26" s="12">
        <v>250000</v>
      </c>
      <c r="G26" s="12">
        <v>360000</v>
      </c>
      <c r="H26" s="61">
        <f>SUM(E26:G26)</f>
        <v>830000</v>
      </c>
      <c r="I26" s="66">
        <f>H26*0.15</f>
        <v>124500</v>
      </c>
    </row>
    <row r="27" spans="1:9" ht="20.100000000000001" customHeight="1" x14ac:dyDescent="0.15">
      <c r="A27" s="1" t="s">
        <v>9</v>
      </c>
      <c r="B27" s="10">
        <v>2</v>
      </c>
      <c r="C27" s="11">
        <v>2</v>
      </c>
      <c r="D27" s="10">
        <v>2</v>
      </c>
      <c r="E27" s="14">
        <f>B27*220000*4</f>
        <v>1760000</v>
      </c>
      <c r="F27" s="14">
        <f>C27*250000*4</f>
        <v>2000000</v>
      </c>
      <c r="G27" s="14">
        <f>D27*360000*4</f>
        <v>2880000</v>
      </c>
      <c r="H27" s="61">
        <f t="shared" ref="H27:H33" si="4">SUM(E27:G27)</f>
        <v>6640000</v>
      </c>
      <c r="I27" s="66">
        <f t="shared" ref="I27:I33" si="5">H27*0.15</f>
        <v>996000</v>
      </c>
    </row>
    <row r="28" spans="1:9" ht="20.100000000000001" customHeight="1" x14ac:dyDescent="0.15">
      <c r="A28" s="1" t="s">
        <v>10</v>
      </c>
      <c r="B28" s="10">
        <v>5</v>
      </c>
      <c r="C28" s="11">
        <v>5</v>
      </c>
      <c r="D28" s="10">
        <v>5</v>
      </c>
      <c r="E28" s="14">
        <f t="shared" ref="E28:E33" si="6">B28*220000*4</f>
        <v>4400000</v>
      </c>
      <c r="F28" s="14">
        <f t="shared" ref="F28:F33" si="7">C28*250000*4</f>
        <v>5000000</v>
      </c>
      <c r="G28" s="14">
        <f t="shared" ref="G28:G33" si="8">D28*360000*4</f>
        <v>7200000</v>
      </c>
      <c r="H28" s="61">
        <f t="shared" si="4"/>
        <v>16600000</v>
      </c>
      <c r="I28" s="66">
        <f t="shared" si="5"/>
        <v>2490000</v>
      </c>
    </row>
    <row r="29" spans="1:9" ht="20.100000000000001" customHeight="1" x14ac:dyDescent="0.15">
      <c r="A29" s="1" t="s">
        <v>11</v>
      </c>
      <c r="B29" s="10">
        <v>10</v>
      </c>
      <c r="C29" s="11">
        <v>10</v>
      </c>
      <c r="D29" s="10">
        <v>10</v>
      </c>
      <c r="E29" s="14">
        <f t="shared" si="6"/>
        <v>8800000</v>
      </c>
      <c r="F29" s="14">
        <f t="shared" si="7"/>
        <v>10000000</v>
      </c>
      <c r="G29" s="14">
        <f t="shared" si="8"/>
        <v>14400000</v>
      </c>
      <c r="H29" s="61">
        <f t="shared" si="4"/>
        <v>33200000</v>
      </c>
      <c r="I29" s="66">
        <f t="shared" si="5"/>
        <v>4980000</v>
      </c>
    </row>
    <row r="30" spans="1:9" ht="20.100000000000001" customHeight="1" x14ac:dyDescent="0.15">
      <c r="A30" s="1" t="s">
        <v>12</v>
      </c>
      <c r="B30" s="10">
        <v>20</v>
      </c>
      <c r="C30" s="11">
        <v>20</v>
      </c>
      <c r="D30" s="10">
        <v>20</v>
      </c>
      <c r="E30" s="14">
        <f t="shared" si="6"/>
        <v>17600000</v>
      </c>
      <c r="F30" s="14">
        <f t="shared" si="7"/>
        <v>20000000</v>
      </c>
      <c r="G30" s="14">
        <f t="shared" si="8"/>
        <v>28800000</v>
      </c>
      <c r="H30" s="61">
        <f t="shared" si="4"/>
        <v>66400000</v>
      </c>
      <c r="I30" s="66">
        <f t="shared" si="5"/>
        <v>9960000</v>
      </c>
    </row>
    <row r="31" spans="1:9" ht="20.100000000000001" customHeight="1" x14ac:dyDescent="0.15">
      <c r="A31" s="1" t="s">
        <v>13</v>
      </c>
      <c r="B31" s="10">
        <v>30</v>
      </c>
      <c r="C31" s="11">
        <v>30</v>
      </c>
      <c r="D31" s="10">
        <v>30</v>
      </c>
      <c r="E31" s="14">
        <f t="shared" si="6"/>
        <v>26400000</v>
      </c>
      <c r="F31" s="14">
        <f t="shared" si="7"/>
        <v>30000000</v>
      </c>
      <c r="G31" s="14">
        <f t="shared" si="8"/>
        <v>43200000</v>
      </c>
      <c r="H31" s="61">
        <f t="shared" si="4"/>
        <v>99600000</v>
      </c>
      <c r="I31" s="66">
        <f t="shared" si="5"/>
        <v>14940000</v>
      </c>
    </row>
    <row r="32" spans="1:9" ht="20.100000000000001" customHeight="1" x14ac:dyDescent="0.15">
      <c r="A32" s="1" t="s">
        <v>14</v>
      </c>
      <c r="B32" s="10">
        <v>40</v>
      </c>
      <c r="C32" s="11">
        <v>40</v>
      </c>
      <c r="D32" s="10">
        <v>40</v>
      </c>
      <c r="E32" s="14">
        <f t="shared" si="6"/>
        <v>35200000</v>
      </c>
      <c r="F32" s="14">
        <f t="shared" si="7"/>
        <v>40000000</v>
      </c>
      <c r="G32" s="14">
        <f t="shared" si="8"/>
        <v>57600000</v>
      </c>
      <c r="H32" s="61">
        <f t="shared" si="4"/>
        <v>132800000</v>
      </c>
      <c r="I32" s="66">
        <f t="shared" si="5"/>
        <v>19920000</v>
      </c>
    </row>
    <row r="33" spans="1:9" ht="20.100000000000001" customHeight="1" thickBot="1" x14ac:dyDescent="0.2">
      <c r="A33" s="3" t="s">
        <v>15</v>
      </c>
      <c r="B33" s="58">
        <v>50</v>
      </c>
      <c r="C33" s="59">
        <v>50</v>
      </c>
      <c r="D33" s="58">
        <v>50</v>
      </c>
      <c r="E33" s="60">
        <f t="shared" si="6"/>
        <v>44000000</v>
      </c>
      <c r="F33" s="60">
        <f t="shared" si="7"/>
        <v>50000000</v>
      </c>
      <c r="G33" s="60">
        <f t="shared" si="8"/>
        <v>72000000</v>
      </c>
      <c r="H33" s="62">
        <f t="shared" si="4"/>
        <v>166000000</v>
      </c>
      <c r="I33" s="69">
        <f t="shared" si="5"/>
        <v>24900000</v>
      </c>
    </row>
    <row r="34" spans="1:9" ht="23.25" customHeight="1" x14ac:dyDescent="0.15">
      <c r="A34" s="99" t="s">
        <v>28</v>
      </c>
      <c r="B34" s="99"/>
      <c r="C34" s="99"/>
      <c r="D34" s="99"/>
      <c r="E34" s="99"/>
      <c r="F34" s="99"/>
      <c r="G34" s="99"/>
      <c r="H34" s="99"/>
    </row>
    <row r="35" spans="1:9" ht="14.25" x14ac:dyDescent="0.15">
      <c r="A35" s="19" t="s">
        <v>66</v>
      </c>
      <c r="B35" s="20"/>
      <c r="C35" s="21"/>
      <c r="D35" s="20"/>
      <c r="E35" s="22"/>
      <c r="F35" s="23"/>
      <c r="G35" s="23"/>
      <c r="H35" s="23"/>
    </row>
    <row r="36" spans="1:9" ht="14.25" x14ac:dyDescent="0.15">
      <c r="A36" s="6"/>
      <c r="B36" s="7"/>
      <c r="C36" s="8"/>
      <c r="D36" s="7"/>
      <c r="E36" s="9"/>
    </row>
    <row r="37" spans="1:9" ht="14.25" x14ac:dyDescent="0.15">
      <c r="A37" s="6"/>
      <c r="B37" s="7"/>
      <c r="C37" s="8"/>
      <c r="D37" s="7"/>
      <c r="E37" s="9"/>
    </row>
    <row r="38" spans="1:9" ht="14.25" x14ac:dyDescent="0.15">
      <c r="A38" s="6"/>
      <c r="B38" s="7"/>
      <c r="C38" s="8"/>
      <c r="D38" s="7"/>
      <c r="E38" s="9"/>
    </row>
    <row r="39" spans="1:9" ht="14.25" x14ac:dyDescent="0.15">
      <c r="A39" s="6"/>
      <c r="B39" s="7"/>
      <c r="C39" s="8"/>
      <c r="D39" s="7"/>
      <c r="E39" s="9"/>
    </row>
  </sheetData>
  <mergeCells count="29">
    <mergeCell ref="F11:H11"/>
    <mergeCell ref="B17:C17"/>
    <mergeCell ref="B18:C18"/>
    <mergeCell ref="A21:H21"/>
    <mergeCell ref="B24:D24"/>
    <mergeCell ref="B12:C12"/>
    <mergeCell ref="B13:C13"/>
    <mergeCell ref="B14:C14"/>
    <mergeCell ref="B19:C19"/>
    <mergeCell ref="B15:C15"/>
    <mergeCell ref="B16:C16"/>
    <mergeCell ref="A20:H20"/>
    <mergeCell ref="A22:I22"/>
    <mergeCell ref="A34:H34"/>
    <mergeCell ref="A1:H1"/>
    <mergeCell ref="A11:A12"/>
    <mergeCell ref="D5:G10"/>
    <mergeCell ref="D4:G4"/>
    <mergeCell ref="B6:C6"/>
    <mergeCell ref="B7:C7"/>
    <mergeCell ref="B8:C8"/>
    <mergeCell ref="B9:C9"/>
    <mergeCell ref="B10:C10"/>
    <mergeCell ref="B4:C4"/>
    <mergeCell ref="E23:H23"/>
    <mergeCell ref="E24:G24"/>
    <mergeCell ref="B26:D26"/>
    <mergeCell ref="A23:D23"/>
    <mergeCell ref="B11:E11"/>
  </mergeCells>
  <phoneticPr fontId="1"/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topLeftCell="A27" workbookViewId="0">
      <selection activeCell="A42" sqref="A42:H86"/>
    </sheetView>
  </sheetViews>
  <sheetFormatPr defaultRowHeight="13.5" x14ac:dyDescent="0.15"/>
  <cols>
    <col min="1" max="1" width="13.125" customWidth="1"/>
    <col min="2" max="2" width="11.375" customWidth="1"/>
    <col min="3" max="3" width="12.625" customWidth="1"/>
    <col min="4" max="4" width="12" customWidth="1"/>
    <col min="5" max="5" width="11.625" customWidth="1"/>
    <col min="6" max="6" width="14" customWidth="1"/>
    <col min="7" max="7" width="13" customWidth="1"/>
    <col min="8" max="8" width="10.25" bestFit="1" customWidth="1"/>
  </cols>
  <sheetData>
    <row r="1" spans="1:7" ht="14.25" customHeight="1" x14ac:dyDescent="0.15">
      <c r="A1" s="162" t="s">
        <v>67</v>
      </c>
      <c r="B1" s="163"/>
      <c r="C1" s="163"/>
      <c r="D1" s="163"/>
      <c r="E1" s="38"/>
      <c r="F1" s="38"/>
    </row>
    <row r="2" spans="1:7" ht="18" customHeight="1" x14ac:dyDescent="0.15">
      <c r="A2" s="46"/>
      <c r="B2" s="42" t="s">
        <v>5</v>
      </c>
      <c r="C2" s="160" t="s">
        <v>33</v>
      </c>
      <c r="D2" s="150"/>
      <c r="E2" s="151"/>
      <c r="F2" s="47" t="s">
        <v>32</v>
      </c>
      <c r="G2" s="80" t="s">
        <v>50</v>
      </c>
    </row>
    <row r="3" spans="1:7" ht="18" customHeight="1" x14ac:dyDescent="0.15">
      <c r="A3" s="39" t="s">
        <v>8</v>
      </c>
      <c r="B3" s="29" t="s">
        <v>6</v>
      </c>
      <c r="C3" s="164" t="s">
        <v>59</v>
      </c>
      <c r="D3" s="165"/>
      <c r="E3" s="166"/>
      <c r="F3" s="40">
        <v>2714256</v>
      </c>
      <c r="G3" s="13"/>
    </row>
    <row r="4" spans="1:7" ht="18" customHeight="1" x14ac:dyDescent="0.15">
      <c r="A4" s="39" t="s">
        <v>0</v>
      </c>
      <c r="B4" s="41">
        <f>F4/F3</f>
        <v>3.2711369156041288</v>
      </c>
      <c r="C4" s="167"/>
      <c r="D4" s="168"/>
      <c r="E4" s="169"/>
      <c r="F4" s="40">
        <v>8878703</v>
      </c>
      <c r="G4" s="13"/>
    </row>
    <row r="5" spans="1:7" ht="18" customHeight="1" x14ac:dyDescent="0.15">
      <c r="A5" s="39" t="s">
        <v>1</v>
      </c>
      <c r="B5" s="41">
        <f>F5/F4</f>
        <v>0.99838388557427815</v>
      </c>
      <c r="C5" s="167"/>
      <c r="D5" s="168"/>
      <c r="E5" s="169"/>
      <c r="F5" s="40">
        <v>8864354</v>
      </c>
      <c r="G5" s="13"/>
    </row>
    <row r="6" spans="1:7" ht="18" customHeight="1" x14ac:dyDescent="0.15">
      <c r="A6" s="39" t="s">
        <v>2</v>
      </c>
      <c r="B6" s="41">
        <f>F6/F5</f>
        <v>1.0128046555902439</v>
      </c>
      <c r="C6" s="167"/>
      <c r="D6" s="168"/>
      <c r="E6" s="169"/>
      <c r="F6" s="40">
        <v>8977859</v>
      </c>
      <c r="G6" s="13"/>
    </row>
    <row r="7" spans="1:7" ht="18" customHeight="1" x14ac:dyDescent="0.15">
      <c r="A7" s="39" t="s">
        <v>3</v>
      </c>
      <c r="B7" s="41">
        <f>F7/F6</f>
        <v>0.6538603468822578</v>
      </c>
      <c r="C7" s="167"/>
      <c r="D7" s="168"/>
      <c r="E7" s="169"/>
      <c r="F7" s="40">
        <v>5870266</v>
      </c>
      <c r="G7" s="13"/>
    </row>
    <row r="8" spans="1:7" ht="45.75" customHeight="1" x14ac:dyDescent="0.15">
      <c r="A8" s="39" t="s">
        <v>7</v>
      </c>
      <c r="B8" s="41">
        <f>F8/F7</f>
        <v>1.8365181407452404</v>
      </c>
      <c r="C8" s="170"/>
      <c r="D8" s="171"/>
      <c r="E8" s="169"/>
      <c r="F8" s="85">
        <v>10780850</v>
      </c>
      <c r="G8" s="14">
        <f>F8*0.7</f>
        <v>7546594.9999999991</v>
      </c>
    </row>
    <row r="9" spans="1:7" ht="18" customHeight="1" x14ac:dyDescent="0.15">
      <c r="A9" s="79"/>
      <c r="B9" s="161" t="s">
        <v>22</v>
      </c>
      <c r="C9" s="161"/>
      <c r="D9" s="161"/>
      <c r="E9" s="177" t="s">
        <v>24</v>
      </c>
      <c r="F9" s="177"/>
      <c r="G9" s="177"/>
    </row>
    <row r="10" spans="1:7" ht="24" customHeight="1" x14ac:dyDescent="0.15">
      <c r="B10" s="77" t="s">
        <v>5</v>
      </c>
      <c r="C10" s="44" t="s">
        <v>20</v>
      </c>
      <c r="D10" s="52" t="s">
        <v>50</v>
      </c>
      <c r="E10" s="44" t="s">
        <v>5</v>
      </c>
      <c r="F10" s="44" t="s">
        <v>20</v>
      </c>
      <c r="G10" s="80" t="s">
        <v>50</v>
      </c>
    </row>
    <row r="11" spans="1:7" ht="18" customHeight="1" x14ac:dyDescent="0.15">
      <c r="A11" s="16" t="s">
        <v>9</v>
      </c>
      <c r="B11" s="45">
        <v>1.2</v>
      </c>
      <c r="C11" s="4">
        <f>F8*B11</f>
        <v>12937020</v>
      </c>
      <c r="D11" s="14">
        <f>C11*0.7</f>
        <v>9055914</v>
      </c>
      <c r="E11" s="37">
        <v>1.1000000000000001</v>
      </c>
      <c r="F11" s="4">
        <f>F8*1.1</f>
        <v>11858935.000000002</v>
      </c>
      <c r="G11" s="14">
        <f>F11*0.7</f>
        <v>8301254.5000000009</v>
      </c>
    </row>
    <row r="12" spans="1:7" ht="18" customHeight="1" x14ac:dyDescent="0.15">
      <c r="A12" s="16" t="s">
        <v>10</v>
      </c>
      <c r="B12" s="45">
        <v>1.2</v>
      </c>
      <c r="C12" s="4">
        <f t="shared" ref="C12:C17" si="0">C11*1.2</f>
        <v>15524424</v>
      </c>
      <c r="D12" s="14">
        <f t="shared" ref="D12:D17" si="1">C12*0.7</f>
        <v>10867096.799999999</v>
      </c>
      <c r="E12" s="37">
        <v>1.1000000000000001</v>
      </c>
      <c r="F12" s="4">
        <f>F11*1.1</f>
        <v>13044828.500000004</v>
      </c>
      <c r="G12" s="14">
        <f t="shared" ref="G12:G17" si="2">F12*0.7</f>
        <v>9131379.9500000011</v>
      </c>
    </row>
    <row r="13" spans="1:7" ht="18" customHeight="1" x14ac:dyDescent="0.15">
      <c r="A13" s="16" t="s">
        <v>11</v>
      </c>
      <c r="B13" s="45">
        <v>1.2</v>
      </c>
      <c r="C13" s="4">
        <f t="shared" si="0"/>
        <v>18629308.800000001</v>
      </c>
      <c r="D13" s="14">
        <f t="shared" si="1"/>
        <v>13040516.16</v>
      </c>
      <c r="E13" s="37">
        <v>1.1000000000000001</v>
      </c>
      <c r="F13" s="4">
        <f t="shared" ref="F13:F17" si="3">F12*1.1</f>
        <v>14349311.350000005</v>
      </c>
      <c r="G13" s="14">
        <f t="shared" si="2"/>
        <v>10044517.945000002</v>
      </c>
    </row>
    <row r="14" spans="1:7" ht="18" customHeight="1" x14ac:dyDescent="0.15">
      <c r="A14" s="16" t="s">
        <v>12</v>
      </c>
      <c r="B14" s="45">
        <v>1.2</v>
      </c>
      <c r="C14" s="4">
        <f t="shared" si="0"/>
        <v>22355170.559999999</v>
      </c>
      <c r="D14" s="14">
        <f t="shared" si="1"/>
        <v>15648619.391999997</v>
      </c>
      <c r="E14" s="37">
        <v>1.1000000000000001</v>
      </c>
      <c r="F14" s="4">
        <f t="shared" si="3"/>
        <v>15784242.485000007</v>
      </c>
      <c r="G14" s="14">
        <f t="shared" si="2"/>
        <v>11048969.739500005</v>
      </c>
    </row>
    <row r="15" spans="1:7" ht="18" customHeight="1" x14ac:dyDescent="0.15">
      <c r="A15" s="16" t="s">
        <v>13</v>
      </c>
      <c r="B15" s="45">
        <v>1.2</v>
      </c>
      <c r="C15" s="4">
        <f t="shared" si="0"/>
        <v>26826204.671999998</v>
      </c>
      <c r="D15" s="14">
        <f t="shared" si="1"/>
        <v>18778343.270399999</v>
      </c>
      <c r="E15" s="37">
        <v>1.1000000000000001</v>
      </c>
      <c r="F15" s="4">
        <f t="shared" si="3"/>
        <v>17362666.733500008</v>
      </c>
      <c r="G15" s="14">
        <f t="shared" si="2"/>
        <v>12153866.713450005</v>
      </c>
    </row>
    <row r="16" spans="1:7" ht="18" customHeight="1" x14ac:dyDescent="0.15">
      <c r="A16" s="16" t="s">
        <v>14</v>
      </c>
      <c r="B16" s="45">
        <v>1.2</v>
      </c>
      <c r="C16" s="4">
        <f t="shared" si="0"/>
        <v>32191445.606399998</v>
      </c>
      <c r="D16" s="14">
        <f t="shared" si="1"/>
        <v>22534011.924479999</v>
      </c>
      <c r="E16" s="37">
        <v>1.1000000000000001</v>
      </c>
      <c r="F16" s="4">
        <f t="shared" si="3"/>
        <v>19098933.40685001</v>
      </c>
      <c r="G16" s="14">
        <f t="shared" si="2"/>
        <v>13369253.384795006</v>
      </c>
    </row>
    <row r="17" spans="1:7" ht="18" customHeight="1" x14ac:dyDescent="0.15">
      <c r="A17" s="16" t="s">
        <v>15</v>
      </c>
      <c r="B17" s="45">
        <v>1.2</v>
      </c>
      <c r="C17" s="4">
        <f t="shared" si="0"/>
        <v>38629734.727679998</v>
      </c>
      <c r="D17" s="14">
        <f t="shared" si="1"/>
        <v>27040814.309375998</v>
      </c>
      <c r="E17" s="37">
        <v>1.1000000000000001</v>
      </c>
      <c r="F17" s="4">
        <f t="shared" si="3"/>
        <v>21008826.747535013</v>
      </c>
      <c r="G17" s="14">
        <f t="shared" si="2"/>
        <v>14706178.723274508</v>
      </c>
    </row>
    <row r="18" spans="1:7" ht="23.25" customHeight="1" x14ac:dyDescent="0.15">
      <c r="A18" s="172" t="s">
        <v>53</v>
      </c>
      <c r="B18" s="172"/>
      <c r="C18" s="172"/>
      <c r="D18" s="172"/>
      <c r="E18" s="172"/>
      <c r="F18" s="172"/>
    </row>
    <row r="19" spans="1:7" ht="21" customHeight="1" x14ac:dyDescent="0.15"/>
    <row r="20" spans="1:7" ht="18.75" customHeight="1" x14ac:dyDescent="0.15">
      <c r="A20" s="153" t="s">
        <v>68</v>
      </c>
      <c r="B20" s="153"/>
      <c r="C20" s="153"/>
      <c r="D20" s="153"/>
      <c r="E20" s="153"/>
      <c r="F20" s="153"/>
    </row>
    <row r="21" spans="1:7" ht="20.100000000000001" customHeight="1" x14ac:dyDescent="0.15">
      <c r="A21" s="46"/>
      <c r="B21" s="42" t="s">
        <v>5</v>
      </c>
      <c r="C21" s="160" t="s">
        <v>33</v>
      </c>
      <c r="D21" s="150"/>
      <c r="E21" s="151"/>
      <c r="F21" s="42" t="s">
        <v>32</v>
      </c>
      <c r="G21" s="80" t="s">
        <v>50</v>
      </c>
    </row>
    <row r="22" spans="1:7" ht="26.25" customHeight="1" x14ac:dyDescent="0.15">
      <c r="A22" s="16" t="s">
        <v>3</v>
      </c>
      <c r="B22" s="83" t="s">
        <v>6</v>
      </c>
      <c r="C22" s="154" t="s">
        <v>35</v>
      </c>
      <c r="D22" s="155"/>
      <c r="E22" s="156"/>
      <c r="F22" s="81">
        <v>4202200</v>
      </c>
      <c r="G22" s="13"/>
    </row>
    <row r="23" spans="1:7" ht="22.5" customHeight="1" x14ac:dyDescent="0.15">
      <c r="A23" s="16" t="s">
        <v>7</v>
      </c>
      <c r="B23" s="84">
        <f>F23/F22</f>
        <v>1.4798272333539575</v>
      </c>
      <c r="C23" s="157"/>
      <c r="D23" s="158"/>
      <c r="E23" s="159"/>
      <c r="F23" s="82">
        <v>6218530</v>
      </c>
      <c r="G23" s="14">
        <f>F23*0.7</f>
        <v>4352971</v>
      </c>
    </row>
    <row r="24" spans="1:7" ht="18" customHeight="1" x14ac:dyDescent="0.15">
      <c r="B24" s="174" t="s">
        <v>22</v>
      </c>
      <c r="C24" s="175"/>
      <c r="D24" s="176"/>
      <c r="E24" s="161" t="s">
        <v>34</v>
      </c>
      <c r="F24" s="161"/>
      <c r="G24" s="161"/>
    </row>
    <row r="25" spans="1:7" ht="18" customHeight="1" x14ac:dyDescent="0.15">
      <c r="B25" s="44" t="s">
        <v>5</v>
      </c>
      <c r="C25" s="42" t="s">
        <v>20</v>
      </c>
      <c r="D25" s="52" t="s">
        <v>50</v>
      </c>
      <c r="E25" s="42" t="s">
        <v>5</v>
      </c>
      <c r="F25" s="43" t="s">
        <v>29</v>
      </c>
      <c r="G25" s="80" t="s">
        <v>50</v>
      </c>
    </row>
    <row r="26" spans="1:7" ht="18" customHeight="1" x14ac:dyDescent="0.15">
      <c r="A26" s="16" t="s">
        <v>9</v>
      </c>
      <c r="B26" s="48">
        <v>1.25</v>
      </c>
      <c r="C26" s="4">
        <f>F23*1.25</f>
        <v>7773162.5</v>
      </c>
      <c r="D26" s="14">
        <f>C26*0.7</f>
        <v>5441213.75</v>
      </c>
      <c r="E26" s="48">
        <v>1.1000000000000001</v>
      </c>
      <c r="F26" s="4">
        <f>F23*1.1</f>
        <v>6840383.0000000009</v>
      </c>
      <c r="G26" s="14">
        <f>F26*0.7</f>
        <v>4788268.1000000006</v>
      </c>
    </row>
    <row r="27" spans="1:7" ht="18" customHeight="1" x14ac:dyDescent="0.15">
      <c r="A27" s="16" t="s">
        <v>10</v>
      </c>
      <c r="B27" s="48">
        <v>1.25</v>
      </c>
      <c r="C27" s="4">
        <f>C26*1.25</f>
        <v>9716453.125</v>
      </c>
      <c r="D27" s="14">
        <f t="shared" ref="D27:D32" si="4">C27*0.7</f>
        <v>6801517.1875</v>
      </c>
      <c r="E27" s="48">
        <v>1.1000000000000001</v>
      </c>
      <c r="F27" s="4">
        <f t="shared" ref="F27:F32" si="5">F26*1.1</f>
        <v>7524421.3000000017</v>
      </c>
      <c r="G27" s="14">
        <f t="shared" ref="G27:G32" si="6">F27*0.7</f>
        <v>5267094.9100000011</v>
      </c>
    </row>
    <row r="28" spans="1:7" ht="18" customHeight="1" x14ac:dyDescent="0.15">
      <c r="A28" s="16" t="s">
        <v>11</v>
      </c>
      <c r="B28" s="48">
        <v>1.25</v>
      </c>
      <c r="C28" s="4">
        <f t="shared" ref="C28:C32" si="7">C27*1.25</f>
        <v>12145566.40625</v>
      </c>
      <c r="D28" s="14">
        <f t="shared" si="4"/>
        <v>8501896.484375</v>
      </c>
      <c r="E28" s="48">
        <v>1.1000000000000001</v>
      </c>
      <c r="F28" s="4">
        <f t="shared" si="5"/>
        <v>8276863.4300000025</v>
      </c>
      <c r="G28" s="14">
        <f t="shared" si="6"/>
        <v>5793804.4010000015</v>
      </c>
    </row>
    <row r="29" spans="1:7" ht="18" customHeight="1" x14ac:dyDescent="0.15">
      <c r="A29" s="16" t="s">
        <v>12</v>
      </c>
      <c r="B29" s="48">
        <v>1.25</v>
      </c>
      <c r="C29" s="4">
        <f t="shared" si="7"/>
        <v>15181958.0078125</v>
      </c>
      <c r="D29" s="14">
        <f t="shared" si="4"/>
        <v>10627370.60546875</v>
      </c>
      <c r="E29" s="48">
        <v>1.1000000000000001</v>
      </c>
      <c r="F29" s="4">
        <f t="shared" si="5"/>
        <v>9104549.7730000038</v>
      </c>
      <c r="G29" s="14">
        <f t="shared" si="6"/>
        <v>6373184.8411000026</v>
      </c>
    </row>
    <row r="30" spans="1:7" ht="18" customHeight="1" x14ac:dyDescent="0.15">
      <c r="A30" s="16" t="s">
        <v>13</v>
      </c>
      <c r="B30" s="48">
        <v>1.25</v>
      </c>
      <c r="C30" s="4">
        <f t="shared" si="7"/>
        <v>18977447.509765625</v>
      </c>
      <c r="D30" s="14">
        <f t="shared" si="4"/>
        <v>13284213.256835937</v>
      </c>
      <c r="E30" s="48">
        <v>1.1000000000000001</v>
      </c>
      <c r="F30" s="4">
        <f t="shared" si="5"/>
        <v>10015004.750300005</v>
      </c>
      <c r="G30" s="14">
        <f t="shared" si="6"/>
        <v>7010503.3252100032</v>
      </c>
    </row>
    <row r="31" spans="1:7" ht="18" customHeight="1" x14ac:dyDescent="0.15">
      <c r="A31" s="16" t="s">
        <v>14</v>
      </c>
      <c r="B31" s="48">
        <v>1.25</v>
      </c>
      <c r="C31" s="4">
        <f t="shared" si="7"/>
        <v>23721809.387207031</v>
      </c>
      <c r="D31" s="14">
        <f t="shared" si="4"/>
        <v>16605266.57104492</v>
      </c>
      <c r="E31" s="48">
        <v>1.1000000000000001</v>
      </c>
      <c r="F31" s="4">
        <f t="shared" si="5"/>
        <v>11016505.225330006</v>
      </c>
      <c r="G31" s="14">
        <f t="shared" si="6"/>
        <v>7711553.6577310041</v>
      </c>
    </row>
    <row r="32" spans="1:7" ht="18" customHeight="1" x14ac:dyDescent="0.15">
      <c r="A32" s="16" t="s">
        <v>15</v>
      </c>
      <c r="B32" s="48">
        <v>1.25</v>
      </c>
      <c r="C32" s="4">
        <f t="shared" si="7"/>
        <v>29652261.734008789</v>
      </c>
      <c r="D32" s="14">
        <f t="shared" si="4"/>
        <v>20756583.213806152</v>
      </c>
      <c r="E32" s="48">
        <v>1.1000000000000001</v>
      </c>
      <c r="F32" s="4">
        <f t="shared" si="5"/>
        <v>12118155.747863008</v>
      </c>
      <c r="G32" s="14">
        <f t="shared" si="6"/>
        <v>8482709.0235041045</v>
      </c>
    </row>
    <row r="33" spans="1:7" ht="19.5" customHeight="1" x14ac:dyDescent="0.15">
      <c r="A33" s="173" t="s">
        <v>36</v>
      </c>
      <c r="B33" s="173"/>
      <c r="C33" s="173"/>
      <c r="D33" s="173"/>
      <c r="E33" s="173"/>
      <c r="F33" s="173"/>
    </row>
    <row r="34" spans="1:7" ht="21" customHeight="1" x14ac:dyDescent="0.15"/>
    <row r="35" spans="1:7" ht="21" customHeight="1" x14ac:dyDescent="0.15"/>
    <row r="36" spans="1:7" ht="21" customHeight="1" x14ac:dyDescent="0.15"/>
    <row r="37" spans="1:7" ht="21" customHeight="1" x14ac:dyDescent="0.15"/>
    <row r="38" spans="1:7" ht="21" customHeight="1" x14ac:dyDescent="0.15"/>
    <row r="39" spans="1:7" ht="21" customHeight="1" x14ac:dyDescent="0.15"/>
    <row r="40" spans="1:7" ht="21" customHeight="1" x14ac:dyDescent="0.15"/>
    <row r="41" spans="1:7" ht="21" customHeight="1" x14ac:dyDescent="0.15"/>
    <row r="42" spans="1:7" ht="20.25" customHeight="1" x14ac:dyDescent="0.15">
      <c r="A42" s="153" t="s">
        <v>69</v>
      </c>
      <c r="B42" s="153"/>
      <c r="C42" s="153"/>
      <c r="D42" s="153"/>
      <c r="E42" s="153"/>
      <c r="F42" s="153"/>
    </row>
    <row r="43" spans="1:7" ht="18" customHeight="1" x14ac:dyDescent="0.15">
      <c r="A43" s="46"/>
      <c r="B43" s="42"/>
      <c r="C43" s="160" t="s">
        <v>33</v>
      </c>
      <c r="D43" s="150"/>
      <c r="E43" s="151"/>
      <c r="F43" s="42" t="s">
        <v>32</v>
      </c>
      <c r="G43" s="44" t="s">
        <v>51</v>
      </c>
    </row>
    <row r="44" spans="1:7" ht="18" customHeight="1" x14ac:dyDescent="0.2">
      <c r="A44" s="16" t="s">
        <v>7</v>
      </c>
      <c r="B44" s="36"/>
      <c r="C44" s="147" t="s">
        <v>52</v>
      </c>
      <c r="D44" s="148"/>
      <c r="E44" s="149"/>
      <c r="F44" s="76">
        <v>1047670</v>
      </c>
      <c r="G44" s="31">
        <f>F44*0.6</f>
        <v>628602</v>
      </c>
    </row>
    <row r="45" spans="1:7" ht="18" customHeight="1" x14ac:dyDescent="0.15">
      <c r="A45" s="78"/>
      <c r="B45" s="150" t="s">
        <v>22</v>
      </c>
      <c r="C45" s="150"/>
      <c r="D45" s="151"/>
      <c r="E45" s="161" t="s">
        <v>34</v>
      </c>
      <c r="F45" s="161"/>
      <c r="G45" s="161"/>
    </row>
    <row r="46" spans="1:7" ht="18" customHeight="1" x14ac:dyDescent="0.15">
      <c r="B46" s="77" t="s">
        <v>5</v>
      </c>
      <c r="C46" s="42" t="s">
        <v>29</v>
      </c>
      <c r="D46" s="42" t="s">
        <v>51</v>
      </c>
      <c r="E46" s="42" t="s">
        <v>5</v>
      </c>
      <c r="F46" s="43" t="s">
        <v>29</v>
      </c>
      <c r="G46" s="44" t="s">
        <v>51</v>
      </c>
    </row>
    <row r="47" spans="1:7" ht="18" customHeight="1" x14ac:dyDescent="0.15">
      <c r="A47" s="16" t="s">
        <v>9</v>
      </c>
      <c r="B47" s="48">
        <v>1.5</v>
      </c>
      <c r="C47" s="4">
        <f>F44*1.5</f>
        <v>1571505</v>
      </c>
      <c r="D47" s="31">
        <f>C47*0.6</f>
        <v>942903</v>
      </c>
      <c r="E47" s="48">
        <v>1.2</v>
      </c>
      <c r="F47" s="4">
        <f>F44*1.2</f>
        <v>1257204</v>
      </c>
      <c r="G47" s="31">
        <f>F47*0.6</f>
        <v>754322.4</v>
      </c>
    </row>
    <row r="48" spans="1:7" ht="18" customHeight="1" x14ac:dyDescent="0.15">
      <c r="A48" s="16" t="s">
        <v>10</v>
      </c>
      <c r="B48" s="48">
        <v>1.5</v>
      </c>
      <c r="C48" s="4">
        <f>C47*1.5</f>
        <v>2357257.5</v>
      </c>
      <c r="D48" s="31">
        <f t="shared" ref="D48:D53" si="8">C48*0.6</f>
        <v>1414354.5</v>
      </c>
      <c r="E48" s="48">
        <v>1.2</v>
      </c>
      <c r="F48" s="4">
        <f>F47*1.2</f>
        <v>1508644.8</v>
      </c>
      <c r="G48" s="31">
        <f t="shared" ref="G48:G53" si="9">F48*0.6</f>
        <v>905186.88</v>
      </c>
    </row>
    <row r="49" spans="1:7" ht="18" customHeight="1" x14ac:dyDescent="0.15">
      <c r="A49" s="16" t="s">
        <v>11</v>
      </c>
      <c r="B49" s="48">
        <v>1.5</v>
      </c>
      <c r="C49" s="4">
        <f t="shared" ref="C49" si="10">C48*1.5</f>
        <v>3535886.25</v>
      </c>
      <c r="D49" s="31">
        <f t="shared" si="8"/>
        <v>2121531.75</v>
      </c>
      <c r="E49" s="48">
        <v>1.2</v>
      </c>
      <c r="F49" s="4">
        <f>F48*1.2</f>
        <v>1810373.76</v>
      </c>
      <c r="G49" s="31">
        <f t="shared" si="9"/>
        <v>1086224.2560000001</v>
      </c>
    </row>
    <row r="50" spans="1:7" ht="18" customHeight="1" x14ac:dyDescent="0.15">
      <c r="A50" s="16" t="s">
        <v>12</v>
      </c>
      <c r="B50" s="48">
        <v>1.25</v>
      </c>
      <c r="C50" s="4">
        <f>C49*1.25</f>
        <v>4419857.8125</v>
      </c>
      <c r="D50" s="31">
        <f t="shared" si="8"/>
        <v>2651914.6875</v>
      </c>
      <c r="E50" s="48">
        <v>1.1000000000000001</v>
      </c>
      <c r="F50" s="4">
        <f t="shared" ref="F50:F53" si="11">F49*1.1</f>
        <v>1991411.1360000002</v>
      </c>
      <c r="G50" s="31">
        <f t="shared" si="9"/>
        <v>1194846.6816</v>
      </c>
    </row>
    <row r="51" spans="1:7" ht="18" customHeight="1" x14ac:dyDescent="0.15">
      <c r="A51" s="16" t="s">
        <v>13</v>
      </c>
      <c r="B51" s="48">
        <v>1.25</v>
      </c>
      <c r="C51" s="4">
        <f t="shared" ref="C51:C53" si="12">C50*1.25</f>
        <v>5524822.265625</v>
      </c>
      <c r="D51" s="31">
        <f t="shared" si="8"/>
        <v>3314893.359375</v>
      </c>
      <c r="E51" s="48">
        <v>1.1000000000000001</v>
      </c>
      <c r="F51" s="4">
        <f t="shared" si="11"/>
        <v>2190552.2496000002</v>
      </c>
      <c r="G51" s="31">
        <f t="shared" si="9"/>
        <v>1314331.3497600001</v>
      </c>
    </row>
    <row r="52" spans="1:7" ht="18" customHeight="1" x14ac:dyDescent="0.15">
      <c r="A52" s="16" t="s">
        <v>14</v>
      </c>
      <c r="B52" s="48">
        <v>1.25</v>
      </c>
      <c r="C52" s="4">
        <f t="shared" si="12"/>
        <v>6906027.83203125</v>
      </c>
      <c r="D52" s="31">
        <f t="shared" si="8"/>
        <v>4143616.69921875</v>
      </c>
      <c r="E52" s="48">
        <v>1.1000000000000001</v>
      </c>
      <c r="F52" s="4">
        <f t="shared" si="11"/>
        <v>2409607.4745600005</v>
      </c>
      <c r="G52" s="31">
        <f t="shared" si="9"/>
        <v>1445764.4847360002</v>
      </c>
    </row>
    <row r="53" spans="1:7" ht="18" customHeight="1" x14ac:dyDescent="0.15">
      <c r="A53" s="16" t="s">
        <v>15</v>
      </c>
      <c r="B53" s="48">
        <v>1.25</v>
      </c>
      <c r="C53" s="4">
        <f t="shared" si="12"/>
        <v>8632534.7900390625</v>
      </c>
      <c r="D53" s="31">
        <f t="shared" si="8"/>
        <v>5179520.8740234375</v>
      </c>
      <c r="E53" s="48">
        <v>1.1000000000000001</v>
      </c>
      <c r="F53" s="4">
        <f t="shared" si="11"/>
        <v>2650568.2220160007</v>
      </c>
      <c r="G53" s="31">
        <f t="shared" si="9"/>
        <v>1590340.9332096004</v>
      </c>
    </row>
    <row r="54" spans="1:7" ht="21.75" customHeight="1" x14ac:dyDescent="0.15">
      <c r="A54" s="173" t="s">
        <v>58</v>
      </c>
      <c r="B54" s="173"/>
      <c r="C54" s="173"/>
      <c r="D54" s="173"/>
      <c r="E54" s="173"/>
      <c r="F54" s="173"/>
      <c r="G54" s="173"/>
    </row>
    <row r="55" spans="1:7" ht="21.75" customHeight="1" x14ac:dyDescent="0.15">
      <c r="A55" s="87"/>
      <c r="B55" s="87"/>
      <c r="C55" s="87"/>
      <c r="D55" s="87"/>
      <c r="E55" s="87"/>
      <c r="F55" s="87"/>
      <c r="G55" s="87"/>
    </row>
    <row r="56" spans="1:7" ht="14.25" x14ac:dyDescent="0.15">
      <c r="A56" s="55" t="s">
        <v>70</v>
      </c>
      <c r="B56" s="18"/>
      <c r="C56" s="18"/>
      <c r="D56" s="18"/>
      <c r="E56" s="18"/>
    </row>
    <row r="57" spans="1:7" ht="14.25" x14ac:dyDescent="0.15">
      <c r="A57" s="53" t="s">
        <v>71</v>
      </c>
      <c r="B57" s="39" t="s">
        <v>4</v>
      </c>
      <c r="C57" s="39" t="s">
        <v>5</v>
      </c>
      <c r="D57" s="17"/>
      <c r="E57" s="88"/>
    </row>
    <row r="58" spans="1:7" ht="14.25" x14ac:dyDescent="0.15">
      <c r="A58" s="39" t="s">
        <v>8</v>
      </c>
      <c r="B58" s="40">
        <v>1099200</v>
      </c>
      <c r="C58" s="29" t="s">
        <v>6</v>
      </c>
      <c r="D58" s="17"/>
      <c r="E58" s="25"/>
    </row>
    <row r="59" spans="1:7" ht="14.25" x14ac:dyDescent="0.15">
      <c r="A59" s="16" t="s">
        <v>0</v>
      </c>
      <c r="B59" s="2">
        <v>1253000</v>
      </c>
      <c r="C59" s="36">
        <f>B59/B58</f>
        <v>1.139919941775837</v>
      </c>
      <c r="D59" s="17" t="s">
        <v>40</v>
      </c>
      <c r="E59" s="25"/>
    </row>
    <row r="60" spans="1:7" ht="14.25" x14ac:dyDescent="0.15">
      <c r="A60" s="16" t="s">
        <v>1</v>
      </c>
      <c r="B60" s="2">
        <v>2375000</v>
      </c>
      <c r="C60" s="36">
        <f t="shared" ref="C60:C63" si="13">B60/B59</f>
        <v>1.8954509177972865</v>
      </c>
      <c r="D60" s="17" t="s">
        <v>40</v>
      </c>
      <c r="E60" s="25"/>
    </row>
    <row r="61" spans="1:7" ht="14.25" x14ac:dyDescent="0.15">
      <c r="A61" s="16" t="s">
        <v>2</v>
      </c>
      <c r="B61" s="2">
        <v>2657000</v>
      </c>
      <c r="C61" s="36">
        <f t="shared" si="13"/>
        <v>1.1187368421052633</v>
      </c>
      <c r="D61" s="17" t="s">
        <v>40</v>
      </c>
      <c r="E61" s="25"/>
    </row>
    <row r="62" spans="1:7" ht="14.25" x14ac:dyDescent="0.15">
      <c r="A62" s="16" t="s">
        <v>3</v>
      </c>
      <c r="B62" s="2">
        <v>3293310</v>
      </c>
      <c r="C62" s="36">
        <f t="shared" si="13"/>
        <v>1.2394843808806926</v>
      </c>
      <c r="D62" s="17" t="s">
        <v>40</v>
      </c>
      <c r="E62" s="25"/>
    </row>
    <row r="63" spans="1:7" ht="14.25" x14ac:dyDescent="0.15">
      <c r="A63" s="16" t="s">
        <v>7</v>
      </c>
      <c r="B63" s="2">
        <v>4070000</v>
      </c>
      <c r="C63" s="36">
        <f t="shared" si="13"/>
        <v>1.235838715456486</v>
      </c>
      <c r="D63" s="17" t="s">
        <v>40</v>
      </c>
      <c r="E63" s="89"/>
    </row>
    <row r="64" spans="1:7" ht="14.25" x14ac:dyDescent="0.15">
      <c r="A64" s="16" t="s">
        <v>9</v>
      </c>
      <c r="B64" s="2">
        <f>B63*1.2</f>
        <v>4884000</v>
      </c>
      <c r="C64" s="36">
        <v>1.2</v>
      </c>
      <c r="D64" s="17" t="s">
        <v>41</v>
      </c>
      <c r="E64" s="89"/>
    </row>
    <row r="65" spans="1:8" ht="14.25" x14ac:dyDescent="0.15">
      <c r="A65" s="16" t="s">
        <v>10</v>
      </c>
      <c r="B65" s="2">
        <f>B64*C65</f>
        <v>5763120</v>
      </c>
      <c r="C65" s="36">
        <v>1.18</v>
      </c>
      <c r="D65" s="17" t="s">
        <v>41</v>
      </c>
      <c r="E65" s="89"/>
    </row>
    <row r="66" spans="1:8" ht="14.25" x14ac:dyDescent="0.15">
      <c r="A66" s="16" t="s">
        <v>11</v>
      </c>
      <c r="B66" s="2">
        <f t="shared" ref="B66:B70" si="14">B65*C66</f>
        <v>6685219.1999999993</v>
      </c>
      <c r="C66" s="36">
        <v>1.1599999999999999</v>
      </c>
      <c r="D66" s="17" t="s">
        <v>41</v>
      </c>
      <c r="E66" s="89"/>
    </row>
    <row r="67" spans="1:8" ht="14.25" x14ac:dyDescent="0.15">
      <c r="A67" s="16" t="s">
        <v>12</v>
      </c>
      <c r="B67" s="2">
        <f t="shared" si="14"/>
        <v>7621149.8879999984</v>
      </c>
      <c r="C67" s="36">
        <v>1.1399999999999999</v>
      </c>
      <c r="D67" s="17" t="s">
        <v>41</v>
      </c>
      <c r="E67" s="89"/>
    </row>
    <row r="68" spans="1:8" ht="14.25" x14ac:dyDescent="0.15">
      <c r="A68" s="16" t="s">
        <v>13</v>
      </c>
      <c r="B68" s="2">
        <f t="shared" si="14"/>
        <v>8535687.8745599985</v>
      </c>
      <c r="C68" s="36">
        <v>1.1200000000000001</v>
      </c>
      <c r="D68" s="17" t="s">
        <v>41</v>
      </c>
      <c r="E68" s="89"/>
    </row>
    <row r="69" spans="1:8" ht="14.25" x14ac:dyDescent="0.15">
      <c r="A69" s="16" t="s">
        <v>14</v>
      </c>
      <c r="B69" s="2">
        <f t="shared" si="14"/>
        <v>9389256.6620159987</v>
      </c>
      <c r="C69" s="36">
        <v>1.1000000000000001</v>
      </c>
      <c r="D69" s="17" t="s">
        <v>41</v>
      </c>
      <c r="E69" s="89"/>
    </row>
    <row r="70" spans="1:8" ht="14.25" x14ac:dyDescent="0.15">
      <c r="A70" s="16" t="s">
        <v>15</v>
      </c>
      <c r="B70" s="2">
        <f t="shared" si="14"/>
        <v>10328182.3282176</v>
      </c>
      <c r="C70" s="36">
        <v>1.1000000000000001</v>
      </c>
      <c r="D70" s="17" t="s">
        <v>41</v>
      </c>
      <c r="E70" s="89"/>
    </row>
    <row r="71" spans="1:8" x14ac:dyDescent="0.15">
      <c r="E71" s="25"/>
    </row>
    <row r="72" spans="1:8" x14ac:dyDescent="0.15">
      <c r="A72" s="23" t="s">
        <v>72</v>
      </c>
    </row>
    <row r="73" spans="1:8" ht="19.5" customHeight="1" x14ac:dyDescent="0.15">
      <c r="A73" s="51"/>
      <c r="B73" s="182" t="s">
        <v>37</v>
      </c>
      <c r="C73" s="182"/>
      <c r="D73" s="182"/>
      <c r="E73" s="182" t="s">
        <v>38</v>
      </c>
      <c r="F73" s="182"/>
      <c r="G73" s="182"/>
      <c r="H73" s="178" t="s">
        <v>62</v>
      </c>
    </row>
    <row r="74" spans="1:8" ht="40.5" customHeight="1" x14ac:dyDescent="0.15">
      <c r="A74" s="51"/>
      <c r="B74" s="181" t="s">
        <v>55</v>
      </c>
      <c r="C74" s="181"/>
      <c r="D74" s="181"/>
      <c r="E74" s="181" t="s">
        <v>55</v>
      </c>
      <c r="F74" s="181"/>
      <c r="G74" s="181"/>
      <c r="H74" s="179"/>
    </row>
    <row r="75" spans="1:8" ht="25.5" customHeight="1" x14ac:dyDescent="0.15">
      <c r="A75" s="51"/>
      <c r="B75" s="86" t="s">
        <v>54</v>
      </c>
      <c r="C75" s="34" t="s">
        <v>56</v>
      </c>
      <c r="D75" s="34" t="s">
        <v>57</v>
      </c>
      <c r="E75" s="86" t="s">
        <v>54</v>
      </c>
      <c r="F75" s="34" t="s">
        <v>56</v>
      </c>
      <c r="G75" s="34" t="s">
        <v>57</v>
      </c>
      <c r="H75" s="54" t="s">
        <v>60</v>
      </c>
    </row>
    <row r="76" spans="1:8" ht="18" customHeight="1" x14ac:dyDescent="0.15">
      <c r="A76" s="16" t="s">
        <v>7</v>
      </c>
      <c r="B76" s="14">
        <v>7546594.9999999991</v>
      </c>
      <c r="C76" s="14">
        <v>4352971</v>
      </c>
      <c r="D76" s="14">
        <v>628602</v>
      </c>
      <c r="E76" s="14">
        <v>7546594.9999999991</v>
      </c>
      <c r="F76" s="14">
        <v>4352971</v>
      </c>
      <c r="G76" s="14">
        <v>628602</v>
      </c>
      <c r="H76" s="15">
        <f>SUM(E76:G76)</f>
        <v>12528168</v>
      </c>
    </row>
    <row r="77" spans="1:8" ht="18" customHeight="1" x14ac:dyDescent="0.15">
      <c r="A77" s="16" t="s">
        <v>9</v>
      </c>
      <c r="B77" s="14">
        <v>8301254.5000000009</v>
      </c>
      <c r="C77" s="14">
        <v>4788268.1000000006</v>
      </c>
      <c r="D77" s="14">
        <v>942903</v>
      </c>
      <c r="E77" s="14">
        <v>8301254.5000000009</v>
      </c>
      <c r="F77" s="14">
        <v>4788268.1000000006</v>
      </c>
      <c r="G77" s="14">
        <v>754322.4</v>
      </c>
      <c r="H77" s="15">
        <f t="shared" ref="H77:H83" si="15">SUM(E77:G77)</f>
        <v>13843845.000000002</v>
      </c>
    </row>
    <row r="78" spans="1:8" ht="18" customHeight="1" x14ac:dyDescent="0.15">
      <c r="A78" s="16" t="s">
        <v>10</v>
      </c>
      <c r="B78" s="14">
        <v>9131379.9500000011</v>
      </c>
      <c r="C78" s="14">
        <v>5267094.9100000011</v>
      </c>
      <c r="D78" s="14">
        <v>1414354.5</v>
      </c>
      <c r="E78" s="14">
        <v>9131379.9500000011</v>
      </c>
      <c r="F78" s="14">
        <v>5267094.9100000011</v>
      </c>
      <c r="G78" s="14">
        <v>905186.88</v>
      </c>
      <c r="H78" s="15">
        <f t="shared" si="15"/>
        <v>15303661.740000004</v>
      </c>
    </row>
    <row r="79" spans="1:8" ht="18" customHeight="1" x14ac:dyDescent="0.15">
      <c r="A79" s="16" t="s">
        <v>11</v>
      </c>
      <c r="B79" s="14">
        <v>10044517.945000002</v>
      </c>
      <c r="C79" s="14">
        <v>5793804.4010000015</v>
      </c>
      <c r="D79" s="14">
        <v>2121531.75</v>
      </c>
      <c r="E79" s="14">
        <v>10044517.945000002</v>
      </c>
      <c r="F79" s="14">
        <v>5793804.4010000015</v>
      </c>
      <c r="G79" s="14">
        <v>1086224.2560000001</v>
      </c>
      <c r="H79" s="15">
        <f t="shared" si="15"/>
        <v>16924546.602000006</v>
      </c>
    </row>
    <row r="80" spans="1:8" ht="18" customHeight="1" x14ac:dyDescent="0.15">
      <c r="A80" s="16" t="s">
        <v>12</v>
      </c>
      <c r="B80" s="14">
        <v>11048969.739500005</v>
      </c>
      <c r="C80" s="14">
        <v>6373184.8411000026</v>
      </c>
      <c r="D80" s="14">
        <v>2651914.6875</v>
      </c>
      <c r="E80" s="14">
        <v>11048969.739500005</v>
      </c>
      <c r="F80" s="14">
        <v>6373184.8411000026</v>
      </c>
      <c r="G80" s="14">
        <v>1194846.6816</v>
      </c>
      <c r="H80" s="15">
        <f t="shared" si="15"/>
        <v>18617001.262200009</v>
      </c>
    </row>
    <row r="81" spans="1:8" ht="18" customHeight="1" x14ac:dyDescent="0.15">
      <c r="A81" s="16" t="s">
        <v>13</v>
      </c>
      <c r="B81" s="14">
        <v>12153866.713450005</v>
      </c>
      <c r="C81" s="14">
        <v>7010503.3252100032</v>
      </c>
      <c r="D81" s="14">
        <v>3314893.359375</v>
      </c>
      <c r="E81" s="14">
        <v>12153866.713450005</v>
      </c>
      <c r="F81" s="14">
        <v>7010503.3252100032</v>
      </c>
      <c r="G81" s="14">
        <v>1314331.3497600001</v>
      </c>
      <c r="H81" s="15">
        <f t="shared" si="15"/>
        <v>20478701.388420008</v>
      </c>
    </row>
    <row r="82" spans="1:8" ht="18" customHeight="1" x14ac:dyDescent="0.15">
      <c r="A82" s="16" t="s">
        <v>14</v>
      </c>
      <c r="B82" s="14">
        <v>13369253.384795006</v>
      </c>
      <c r="C82" s="14">
        <v>7711553.6577310041</v>
      </c>
      <c r="D82" s="14">
        <v>4143616.69921875</v>
      </c>
      <c r="E82" s="14">
        <v>13369253.384795006</v>
      </c>
      <c r="F82" s="14">
        <v>7711553.6577310041</v>
      </c>
      <c r="G82" s="14">
        <v>1445764.4847360002</v>
      </c>
      <c r="H82" s="15">
        <f t="shared" si="15"/>
        <v>22526571.52726201</v>
      </c>
    </row>
    <row r="83" spans="1:8" ht="18" customHeight="1" x14ac:dyDescent="0.15">
      <c r="A83" s="16" t="s">
        <v>15</v>
      </c>
      <c r="B83" s="14">
        <v>14706178.723274508</v>
      </c>
      <c r="C83" s="14">
        <v>8482709.0235041045</v>
      </c>
      <c r="D83" s="14">
        <v>5179520.8740234375</v>
      </c>
      <c r="E83" s="14">
        <v>14706178.723274508</v>
      </c>
      <c r="F83" s="14">
        <v>8482709.0235041045</v>
      </c>
      <c r="G83" s="14">
        <v>1590340.9332096004</v>
      </c>
      <c r="H83" s="15">
        <f t="shared" si="15"/>
        <v>24779228.679988217</v>
      </c>
    </row>
    <row r="84" spans="1:8" ht="24" customHeight="1" x14ac:dyDescent="0.15">
      <c r="A84" s="180" t="s">
        <v>39</v>
      </c>
      <c r="B84" s="180"/>
      <c r="C84" s="180"/>
      <c r="D84" s="180"/>
      <c r="E84" s="180"/>
      <c r="F84" s="180"/>
      <c r="G84" s="180"/>
      <c r="H84" s="180"/>
    </row>
    <row r="85" spans="1:8" x14ac:dyDescent="0.15">
      <c r="A85" s="152" t="s">
        <v>61</v>
      </c>
      <c r="B85" s="152"/>
      <c r="C85" s="152"/>
      <c r="D85" s="152"/>
      <c r="E85" s="152"/>
      <c r="F85" s="152"/>
    </row>
    <row r="86" spans="1:8" x14ac:dyDescent="0.15">
      <c r="A86" s="23"/>
      <c r="B86" s="23"/>
      <c r="C86" s="23"/>
      <c r="D86" s="23"/>
      <c r="E86" s="23"/>
      <c r="F86" s="23"/>
    </row>
    <row r="87" spans="1:8" s="18" customFormat="1" ht="15" customHeight="1" x14ac:dyDescent="0.15"/>
  </sheetData>
  <mergeCells count="25">
    <mergeCell ref="H73:H74"/>
    <mergeCell ref="A84:H84"/>
    <mergeCell ref="B74:D74"/>
    <mergeCell ref="B73:D73"/>
    <mergeCell ref="A54:G54"/>
    <mergeCell ref="E74:G74"/>
    <mergeCell ref="E73:G73"/>
    <mergeCell ref="A1:D1"/>
    <mergeCell ref="C2:E2"/>
    <mergeCell ref="C3:E8"/>
    <mergeCell ref="A18:F18"/>
    <mergeCell ref="A33:F33"/>
    <mergeCell ref="B24:D24"/>
    <mergeCell ref="B9:D9"/>
    <mergeCell ref="E9:G9"/>
    <mergeCell ref="E24:G24"/>
    <mergeCell ref="C21:E21"/>
    <mergeCell ref="C44:E44"/>
    <mergeCell ref="B45:D45"/>
    <mergeCell ref="A85:F85"/>
    <mergeCell ref="A20:F20"/>
    <mergeCell ref="A42:F42"/>
    <mergeCell ref="C22:E23"/>
    <mergeCell ref="C43:E43"/>
    <mergeCell ref="E45:G45"/>
  </mergeCells>
  <phoneticPr fontId="1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ツアー</vt:lpstr>
      <vt:lpstr>受託事業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2013-12-19T00:42:21Z</dcterms:modified>
</cp:coreProperties>
</file>